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baf4c38684c3dcb5/Área de Trabalho/Materiais Gratuitos/"/>
    </mc:Choice>
  </mc:AlternateContent>
  <xr:revisionPtr revIDLastSave="99" documentId="8_{CB547303-C3A7-46FA-A621-401B52C70E2A}" xr6:coauthVersionLast="47" xr6:coauthVersionMax="47" xr10:uidLastSave="{838BB32F-23F1-4D2D-9689-855DE833A1EB}"/>
  <bookViews>
    <workbookView xWindow="-108" yWindow="-108" windowWidth="23256" windowHeight="12456" xr2:uid="{00000000-000D-0000-FFFF-FFFF00000000}"/>
  </bookViews>
  <sheets>
    <sheet name="DRE" sheetId="3" r:id="rId1"/>
    <sheet name="Planilha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3" l="1"/>
  <c r="D41" i="3"/>
  <c r="D67" i="3"/>
  <c r="D63" i="3"/>
  <c r="D38" i="3"/>
  <c r="F45" i="3" s="1"/>
  <c r="D18" i="3"/>
  <c r="D16" i="3" s="1"/>
  <c r="F37" i="3" s="1"/>
  <c r="D12" i="3"/>
  <c r="D10" i="3"/>
  <c r="D7" i="3"/>
  <c r="D5" i="3"/>
  <c r="E79" i="3" s="1"/>
  <c r="K13" i="2"/>
  <c r="J10" i="2"/>
  <c r="K15" i="2" s="1"/>
  <c r="J10" i="3" l="1"/>
  <c r="E12" i="3"/>
  <c r="I11" i="3"/>
  <c r="J11" i="3" s="1"/>
  <c r="F18" i="3"/>
  <c r="F21" i="3"/>
  <c r="E10" i="3"/>
  <c r="E63" i="3"/>
  <c r="E7" i="3"/>
  <c r="E46" i="3"/>
  <c r="E67" i="3"/>
  <c r="E73" i="3"/>
  <c r="E6" i="3"/>
  <c r="E11" i="3"/>
  <c r="E16" i="3"/>
  <c r="F19" i="3"/>
  <c r="E23" i="3"/>
  <c r="E27" i="3"/>
  <c r="E31" i="3"/>
  <c r="E36" i="3"/>
  <c r="F39" i="3"/>
  <c r="F43" i="3"/>
  <c r="E47" i="3"/>
  <c r="E51" i="3"/>
  <c r="E55" i="3"/>
  <c r="E59" i="3"/>
  <c r="E8" i="3"/>
  <c r="D14" i="3"/>
  <c r="F17" i="3"/>
  <c r="E9" i="3"/>
  <c r="E21" i="3"/>
  <c r="E25" i="3"/>
  <c r="E29" i="3"/>
  <c r="E34" i="3"/>
  <c r="D15" i="3"/>
  <c r="E15" i="3" s="1"/>
  <c r="E18" i="3"/>
  <c r="F25" i="3"/>
  <c r="F29" i="3"/>
  <c r="F34" i="3"/>
  <c r="E38" i="3"/>
  <c r="E42" i="3"/>
  <c r="F49" i="3"/>
  <c r="F53" i="3"/>
  <c r="F57" i="3"/>
  <c r="F61" i="3"/>
  <c r="E22" i="3"/>
  <c r="E26" i="3"/>
  <c r="E30" i="3"/>
  <c r="E35" i="3"/>
  <c r="F38" i="3"/>
  <c r="F42" i="3"/>
  <c r="E50" i="3"/>
  <c r="E54" i="3"/>
  <c r="E58" i="3"/>
  <c r="E19" i="3"/>
  <c r="F22" i="3"/>
  <c r="F26" i="3"/>
  <c r="F30" i="3"/>
  <c r="F35" i="3"/>
  <c r="E39" i="3"/>
  <c r="E43" i="3"/>
  <c r="F46" i="3"/>
  <c r="F50" i="3"/>
  <c r="F54" i="3"/>
  <c r="F58" i="3"/>
  <c r="E68" i="3"/>
  <c r="E69" i="3"/>
  <c r="E75" i="3"/>
  <c r="F16" i="3"/>
  <c r="E20" i="3"/>
  <c r="F23" i="3"/>
  <c r="F27" i="3"/>
  <c r="F31" i="3"/>
  <c r="F36" i="3"/>
  <c r="E40" i="3"/>
  <c r="E44" i="3"/>
  <c r="F47" i="3"/>
  <c r="F51" i="3"/>
  <c r="F55" i="3"/>
  <c r="F59" i="3"/>
  <c r="E70" i="3"/>
  <c r="E76" i="3"/>
  <c r="E13" i="3"/>
  <c r="E17" i="3"/>
  <c r="F20" i="3"/>
  <c r="E24" i="3"/>
  <c r="E28" i="3"/>
  <c r="E33" i="3"/>
  <c r="E37" i="3"/>
  <c r="F40" i="3"/>
  <c r="F44" i="3"/>
  <c r="E48" i="3"/>
  <c r="E52" i="3"/>
  <c r="E56" i="3"/>
  <c r="E60" i="3"/>
  <c r="E64" i="3"/>
  <c r="E71" i="3"/>
  <c r="E77" i="3"/>
  <c r="F24" i="3"/>
  <c r="F28" i="3"/>
  <c r="F33" i="3"/>
  <c r="E41" i="3"/>
  <c r="E45" i="3"/>
  <c r="F48" i="3"/>
  <c r="F52" i="3"/>
  <c r="F56" i="3"/>
  <c r="F60" i="3"/>
  <c r="E65" i="3"/>
  <c r="E78" i="3"/>
  <c r="F41" i="3"/>
  <c r="E49" i="3"/>
  <c r="E53" i="3"/>
  <c r="E57" i="3"/>
  <c r="E61" i="3"/>
  <c r="E66" i="3"/>
  <c r="I21" i="3" l="1"/>
  <c r="D62" i="3"/>
  <c r="E14" i="3"/>
  <c r="I12" i="3" s="1"/>
  <c r="D72" i="3" l="1"/>
  <c r="E62" i="3"/>
  <c r="E72" i="3" l="1"/>
  <c r="D74" i="3"/>
  <c r="E74" i="3" s="1"/>
</calcChain>
</file>

<file path=xl/sharedStrings.xml><?xml version="1.0" encoding="utf-8"?>
<sst xmlns="http://schemas.openxmlformats.org/spreadsheetml/2006/main" count="173" uniqueCount="157">
  <si>
    <t>Demonstrativo de Resultado Analítico</t>
  </si>
  <si>
    <t>RECEITA OPERACIONAL</t>
  </si>
  <si>
    <t>% Rec</t>
  </si>
  <si>
    <t>%Desp</t>
  </si>
  <si>
    <t>1.01</t>
  </si>
  <si>
    <t>2</t>
  </si>
  <si>
    <t>DEDUÇÕES DA RECEITA</t>
  </si>
  <si>
    <t>2.01</t>
  </si>
  <si>
    <t xml:space="preserve">DEVOLUÇÕES </t>
  </si>
  <si>
    <t>2.02</t>
  </si>
  <si>
    <t>DESCONTOS E ABATIMENTOS</t>
  </si>
  <si>
    <t>CMV /CSV /CPV</t>
  </si>
  <si>
    <t>3.01</t>
  </si>
  <si>
    <t>IMPOSTOS</t>
  </si>
  <si>
    <t>4.01</t>
  </si>
  <si>
    <t>SIMPLES NACIONAL</t>
  </si>
  <si>
    <t>DESPESAS</t>
  </si>
  <si>
    <t>5.01</t>
  </si>
  <si>
    <t>DESPESAS PESSOAL</t>
  </si>
  <si>
    <t>5.01.01</t>
  </si>
  <si>
    <t>SALÁRIOS FUNCIONARIOS</t>
  </si>
  <si>
    <t>5.01.02</t>
  </si>
  <si>
    <t>FGTS</t>
  </si>
  <si>
    <t>5.01.03</t>
  </si>
  <si>
    <t>INSS/GPS</t>
  </si>
  <si>
    <t>5.01.04</t>
  </si>
  <si>
    <t>5.01.05</t>
  </si>
  <si>
    <t>UNIFORME/EPI</t>
  </si>
  <si>
    <t>5.01.06</t>
  </si>
  <si>
    <t>VALE TRANSPORTE</t>
  </si>
  <si>
    <t>5.01.07</t>
  </si>
  <si>
    <t>PLANO DE SAUDE/ODONTOLOGICO</t>
  </si>
  <si>
    <t>5.01.08</t>
  </si>
  <si>
    <t>BONIFICAÇÕES/PREMIAÇÕES/COMISSÕES</t>
  </si>
  <si>
    <t>5.01.09</t>
  </si>
  <si>
    <t>5.01.10</t>
  </si>
  <si>
    <t>SEGURANÇA E MEDICINA DO TRABALHO</t>
  </si>
  <si>
    <t>5.01.11</t>
  </si>
  <si>
    <t>5.01.12</t>
  </si>
  <si>
    <t>5.02</t>
  </si>
  <si>
    <t>DESPESAS OPERACIONAIS</t>
  </si>
  <si>
    <t>5.02.01</t>
  </si>
  <si>
    <t>ALUGUEL</t>
  </si>
  <si>
    <t>5.02.02</t>
  </si>
  <si>
    <t xml:space="preserve"> AGUA E ESGOTO</t>
  </si>
  <si>
    <t>5.02.03</t>
  </si>
  <si>
    <t>ENERGIA ELÉTRICA</t>
  </si>
  <si>
    <t>5.02.04</t>
  </si>
  <si>
    <t>FRETE</t>
  </si>
  <si>
    <t>5.02.05</t>
  </si>
  <si>
    <t>TELEFONE FIXO E INTERNET</t>
  </si>
  <si>
    <t>5.02.06</t>
  </si>
  <si>
    <t>SEGURANÇA ELETRONICA / SERVIÇOS SEGURANÇA</t>
  </si>
  <si>
    <t>5.02.07</t>
  </si>
  <si>
    <t>HONORARIOS CONTABEIS</t>
  </si>
  <si>
    <t>5.02.08</t>
  </si>
  <si>
    <t>SISTEMA DE INFORMATICA</t>
  </si>
  <si>
    <t>5.02.09</t>
  </si>
  <si>
    <t>MANUTENÇAO VEÍCULOS</t>
  </si>
  <si>
    <t>5.02.10</t>
  </si>
  <si>
    <t>COMBUSTIVEL/LUBRIFICANTES</t>
  </si>
  <si>
    <t>5.02.11</t>
  </si>
  <si>
    <t>MANUTENÇÃO/CONSERVACAO IMOVEIS</t>
  </si>
  <si>
    <t>5.02.12</t>
  </si>
  <si>
    <t>MATERIAL EXPEDIENTE - LIMPEZA E ESCRITÓRIO</t>
  </si>
  <si>
    <t>5.02.13</t>
  </si>
  <si>
    <t>PROPAGANDA/MARKETING</t>
  </si>
  <si>
    <t>5.02.14</t>
  </si>
  <si>
    <t>DOAÇOES</t>
  </si>
  <si>
    <t>5.02.15</t>
  </si>
  <si>
    <t>MATERIAL ESCRITORIO</t>
  </si>
  <si>
    <t>5.02.16</t>
  </si>
  <si>
    <t>MANUTENCAO EQUIPAMENTOS</t>
  </si>
  <si>
    <t>5.02.17</t>
  </si>
  <si>
    <t>MENSALIDADE ASSOCIAÇÕES</t>
  </si>
  <si>
    <t>5.02.18</t>
  </si>
  <si>
    <t>OUTROS PRESTADORES DE SERVIÇOS</t>
  </si>
  <si>
    <t>5.02.19</t>
  </si>
  <si>
    <t>TARIFAS BANCÁRIAS</t>
  </si>
  <si>
    <t>5.02.20</t>
  </si>
  <si>
    <t>POS / TAXAS CARTÃO</t>
  </si>
  <si>
    <t>5.02.21</t>
  </si>
  <si>
    <t>IPTU E TAXAS MUNICIPAIS</t>
  </si>
  <si>
    <t>5.02.22</t>
  </si>
  <si>
    <t>5.02.23</t>
  </si>
  <si>
    <t>RESULTADO OPERACIONAL LIQUIDO</t>
  </si>
  <si>
    <t>RECEITAS NÃO OPERACIONAIS</t>
  </si>
  <si>
    <t>7.01.01</t>
  </si>
  <si>
    <t>7.01.02</t>
  </si>
  <si>
    <t>OUTRAS RECEITAS FINANCEIRAS</t>
  </si>
  <si>
    <t>7.01.03</t>
  </si>
  <si>
    <t>VENDA DE ATIVOS</t>
  </si>
  <si>
    <t>DESPESAS NÃO OPERACIONAIS</t>
  </si>
  <si>
    <t>8.01.01</t>
  </si>
  <si>
    <t>JUROS ANTECIPAÇÃO CARTÕES</t>
  </si>
  <si>
    <t>8.01.02</t>
  </si>
  <si>
    <t>PAGAMENTO DE JUROS</t>
  </si>
  <si>
    <t>8.01.03</t>
  </si>
  <si>
    <t>PAGAMENTO DE EMPRÉSTIMOS</t>
  </si>
  <si>
    <t>8.01.04</t>
  </si>
  <si>
    <t>IOF</t>
  </si>
  <si>
    <t>RESULTADO ANTES DO IR E CSLL</t>
  </si>
  <si>
    <t>9.01.01</t>
  </si>
  <si>
    <t>PROVISÃO PARA IR E CSLL</t>
  </si>
  <si>
    <t>RESULTADO LÍQUIDO DO EXERCÍCIO</t>
  </si>
  <si>
    <t>INVESTIMENTOS E DISTRIBUIÇÃO LUCROS</t>
  </si>
  <si>
    <t>11.01</t>
  </si>
  <si>
    <t>REFORMAS E AMPLIAÇÕES</t>
  </si>
  <si>
    <t>11.02</t>
  </si>
  <si>
    <t>AQUISIÇÃO DE MÁQUINAS E EQUIPAMENTOS</t>
  </si>
  <si>
    <t>11.03</t>
  </si>
  <si>
    <t>11.04</t>
  </si>
  <si>
    <t>DISTRIBUIÇÃO DE LUCROS</t>
  </si>
  <si>
    <t>Dúvidas: glaucio@professorglaucio.com.br</t>
  </si>
  <si>
    <t>F / V</t>
  </si>
  <si>
    <t>5.01.13</t>
  </si>
  <si>
    <t>5.01.14</t>
  </si>
  <si>
    <t>5.01.15</t>
  </si>
  <si>
    <t>PROVISÃO RESCISÕES</t>
  </si>
  <si>
    <t>PROVISÃO 13o SALÁRIO</t>
  </si>
  <si>
    <t>VALE ALIMENTAÇÃO</t>
  </si>
  <si>
    <t>5.01.16</t>
  </si>
  <si>
    <t>5.01.17</t>
  </si>
  <si>
    <t>5.01.18</t>
  </si>
  <si>
    <t>F</t>
  </si>
  <si>
    <t>LUCRO BRUTO / MARGEM CONTRIB</t>
  </si>
  <si>
    <t>PROVISÃO FÉRIAS</t>
  </si>
  <si>
    <t>MENSALIDADE SEGURO DE VIDA</t>
  </si>
  <si>
    <t>Recitas</t>
  </si>
  <si>
    <t>Custo Variável</t>
  </si>
  <si>
    <t>OUTRO</t>
  </si>
  <si>
    <t>PRÓ-LABORE</t>
  </si>
  <si>
    <t>Custo Fixo</t>
  </si>
  <si>
    <t>Porcentagem MC</t>
  </si>
  <si>
    <t>V</t>
  </si>
  <si>
    <t>EMPRESTIMOS</t>
  </si>
  <si>
    <t>Mês: ABRIL /24</t>
  </si>
  <si>
    <t xml:space="preserve">JUROS </t>
  </si>
  <si>
    <t>Comprei um produto por 20,00</t>
  </si>
  <si>
    <t>Na nota tem um IPI de 10%</t>
  </si>
  <si>
    <t>O produto tem ST 10%</t>
  </si>
  <si>
    <t>Quero vender com 5% lucro</t>
  </si>
  <si>
    <t>Minha empresa tem cfixo 11%</t>
  </si>
  <si>
    <t>Variaveis</t>
  </si>
  <si>
    <t>2% comissão</t>
  </si>
  <si>
    <t>3% cartão</t>
  </si>
  <si>
    <t>6% impostos</t>
  </si>
  <si>
    <t>Custo do Produto</t>
  </si>
  <si>
    <t>Markup</t>
  </si>
  <si>
    <t>PV</t>
  </si>
  <si>
    <t>CMV / CSV / CPV</t>
  </si>
  <si>
    <t>Cálculo do Preço de Venda</t>
  </si>
  <si>
    <t>Custo de Aquisição/Fabricação</t>
  </si>
  <si>
    <t>Margem de Lucro Desejada</t>
  </si>
  <si>
    <t>Preencha os campos em amarelo</t>
  </si>
  <si>
    <t>Preço de Venda</t>
  </si>
  <si>
    <t>OUTROS INVESTIMENTOS (franquia)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</si>
</sst>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[$%-416]"/>
    <numFmt numFmtId="165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9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indexed="8"/>
      <name val="Calibri Light"/>
      <family val="2"/>
      <scheme val="major"/>
    </font>
    <font>
      <sz val="9"/>
      <color indexed="8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i/>
      <sz val="10"/>
      <color indexed="8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b/>
      <sz val="12"/>
      <color indexed="8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5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4" fontId="6" fillId="2" borderId="1" xfId="0" applyNumberFormat="1" applyFont="1" applyFill="1" applyBorder="1" applyAlignment="1">
      <alignment vertical="top" wrapText="1"/>
    </xf>
    <xf numFmtId="164" fontId="6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6" fillId="2" borderId="1" xfId="0" applyNumberFormat="1" applyFont="1" applyFill="1" applyBorder="1" applyAlignment="1" applyProtection="1">
      <alignment vertical="top" wrapTex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 applyProtection="1">
      <alignment vertical="top" wrapText="1"/>
      <protection locked="0"/>
    </xf>
    <xf numFmtId="4" fontId="7" fillId="0" borderId="1" xfId="0" applyNumberFormat="1" applyFont="1" applyBorder="1" applyAlignment="1" applyProtection="1">
      <alignment vertical="top" wrapText="1"/>
      <protection locked="0"/>
    </xf>
    <xf numFmtId="10" fontId="6" fillId="0" borderId="1" xfId="0" applyNumberFormat="1" applyFont="1" applyBorder="1" applyAlignment="1">
      <alignment vertical="top" wrapText="1"/>
    </xf>
    <xf numFmtId="164" fontId="7" fillId="3" borderId="1" xfId="0" applyNumberFormat="1" applyFont="1" applyFill="1" applyBorder="1" applyAlignment="1">
      <alignment vertical="top" wrapText="1"/>
    </xf>
    <xf numFmtId="10" fontId="6" fillId="2" borderId="1" xfId="0" applyNumberFormat="1" applyFont="1" applyFill="1" applyBorder="1" applyAlignment="1">
      <alignment vertical="top" wrapText="1"/>
    </xf>
    <xf numFmtId="164" fontId="7" fillId="2" borderId="1" xfId="0" applyNumberFormat="1" applyFont="1" applyFill="1" applyBorder="1" applyAlignment="1">
      <alignment vertical="top" wrapText="1"/>
    </xf>
    <xf numFmtId="0" fontId="8" fillId="3" borderId="1" xfId="0" applyFont="1" applyFill="1" applyBorder="1" applyAlignment="1">
      <alignment vertical="top"/>
    </xf>
    <xf numFmtId="164" fontId="6" fillId="2" borderId="1" xfId="0" applyNumberFormat="1" applyFont="1" applyFill="1" applyBorder="1" applyAlignment="1">
      <alignment vertical="top" wrapText="1"/>
    </xf>
    <xf numFmtId="164" fontId="6" fillId="3" borderId="1" xfId="0" applyNumberFormat="1" applyFont="1" applyFill="1" applyBorder="1" applyAlignment="1">
      <alignment vertical="top" wrapText="1"/>
    </xf>
    <xf numFmtId="0" fontId="6" fillId="4" borderId="1" xfId="0" applyFont="1" applyFill="1" applyBorder="1" applyAlignment="1" applyProtection="1">
      <alignment horizontal="left" vertical="top" wrapText="1"/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4" fontId="6" fillId="4" borderId="1" xfId="0" applyNumberFormat="1" applyFont="1" applyFill="1" applyBorder="1" applyAlignment="1">
      <alignment vertical="top" wrapText="1"/>
    </xf>
    <xf numFmtId="10" fontId="6" fillId="4" borderId="1" xfId="0" applyNumberFormat="1" applyFont="1" applyFill="1" applyBorder="1" applyAlignment="1">
      <alignment vertical="top" wrapText="1"/>
    </xf>
    <xf numFmtId="164" fontId="6" fillId="4" borderId="1" xfId="0" applyNumberFormat="1" applyFont="1" applyFill="1" applyBorder="1" applyAlignment="1">
      <alignment horizontal="right" vertical="top" wrapText="1"/>
    </xf>
    <xf numFmtId="0" fontId="7" fillId="0" borderId="5" xfId="0" applyFont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vertical="top"/>
      <protection locked="0"/>
    </xf>
    <xf numFmtId="4" fontId="9" fillId="2" borderId="1" xfId="0" applyNumberFormat="1" applyFont="1" applyFill="1" applyBorder="1" applyAlignment="1">
      <alignment vertical="top"/>
    </xf>
    <xf numFmtId="0" fontId="9" fillId="2" borderId="1" xfId="0" applyFont="1" applyFill="1" applyBorder="1" applyAlignment="1">
      <alignment vertical="top"/>
    </xf>
    <xf numFmtId="0" fontId="9" fillId="4" borderId="1" xfId="0" applyFont="1" applyFill="1" applyBorder="1" applyAlignment="1" applyProtection="1">
      <alignment vertical="top"/>
      <protection locked="0"/>
    </xf>
    <xf numFmtId="4" fontId="9" fillId="4" borderId="1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vertical="top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vertical="top" wrapText="1"/>
      <protection locked="0"/>
    </xf>
    <xf numFmtId="4" fontId="6" fillId="0" borderId="1" xfId="0" applyNumberFormat="1" applyFont="1" applyBorder="1" applyAlignment="1" applyProtection="1">
      <alignment vertical="top" wrapText="1"/>
      <protection locked="0"/>
    </xf>
    <xf numFmtId="4" fontId="10" fillId="3" borderId="1" xfId="0" applyNumberFormat="1" applyFont="1" applyFill="1" applyBorder="1" applyAlignment="1">
      <alignment vertical="top" wrapText="1"/>
    </xf>
    <xf numFmtId="4" fontId="9" fillId="4" borderId="1" xfId="0" applyNumberFormat="1" applyFont="1" applyFill="1" applyBorder="1"/>
    <xf numFmtId="0" fontId="9" fillId="4" borderId="1" xfId="0" applyFont="1" applyFill="1" applyBorder="1"/>
    <xf numFmtId="0" fontId="8" fillId="3" borderId="1" xfId="0" applyFont="1" applyFill="1" applyBorder="1"/>
    <xf numFmtId="0" fontId="11" fillId="0" borderId="1" xfId="0" applyFont="1" applyBorder="1" applyProtection="1">
      <protection locked="0"/>
    </xf>
    <xf numFmtId="0" fontId="11" fillId="0" borderId="1" xfId="0" applyFont="1" applyBorder="1" applyAlignment="1" applyProtection="1">
      <alignment vertical="top"/>
      <protection locked="0"/>
    </xf>
    <xf numFmtId="4" fontId="11" fillId="0" borderId="1" xfId="0" applyNumberFormat="1" applyFont="1" applyBorder="1" applyAlignment="1" applyProtection="1">
      <alignment vertical="top"/>
      <protection locked="0"/>
    </xf>
    <xf numFmtId="0" fontId="11" fillId="2" borderId="1" xfId="0" applyFont="1" applyFill="1" applyBorder="1" applyAlignment="1" applyProtection="1">
      <alignment vertical="top"/>
      <protection locked="0"/>
    </xf>
    <xf numFmtId="4" fontId="11" fillId="2" borderId="1" xfId="0" applyNumberFormat="1" applyFont="1" applyFill="1" applyBorder="1" applyAlignment="1">
      <alignment vertical="top"/>
    </xf>
    <xf numFmtId="0" fontId="11" fillId="2" borderId="1" xfId="0" applyFont="1" applyFill="1" applyBorder="1" applyAlignment="1">
      <alignment vertical="top"/>
    </xf>
    <xf numFmtId="0" fontId="11" fillId="3" borderId="1" xfId="0" applyFont="1" applyFill="1" applyBorder="1" applyAlignment="1">
      <alignment vertical="top"/>
    </xf>
    <xf numFmtId="0" fontId="7" fillId="5" borderId="1" xfId="0" applyFont="1" applyFill="1" applyBorder="1" applyAlignment="1" applyProtection="1">
      <alignment horizontal="left" vertical="top" wrapText="1"/>
      <protection locked="0"/>
    </xf>
    <xf numFmtId="0" fontId="7" fillId="5" borderId="1" xfId="0" applyFont="1" applyFill="1" applyBorder="1" applyAlignment="1" applyProtection="1">
      <alignment vertical="top" wrapText="1"/>
      <protection locked="0"/>
    </xf>
    <xf numFmtId="4" fontId="7" fillId="5" borderId="1" xfId="0" applyNumberFormat="1" applyFont="1" applyFill="1" applyBorder="1" applyAlignment="1" applyProtection="1">
      <alignment vertical="top" wrapText="1"/>
      <protection locked="0"/>
    </xf>
    <xf numFmtId="164" fontId="7" fillId="6" borderId="1" xfId="0" applyNumberFormat="1" applyFont="1" applyFill="1" applyBorder="1" applyAlignment="1">
      <alignment vertical="top" wrapText="1"/>
    </xf>
    <xf numFmtId="4" fontId="7" fillId="0" borderId="1" xfId="0" applyNumberFormat="1" applyFont="1" applyBorder="1" applyAlignment="1">
      <alignment vertical="top" wrapText="1"/>
    </xf>
    <xf numFmtId="0" fontId="7" fillId="7" borderId="1" xfId="0" applyFont="1" applyFill="1" applyBorder="1" applyAlignment="1" applyProtection="1">
      <alignment horizontal="left" vertical="top" wrapText="1"/>
      <protection locked="0"/>
    </xf>
    <xf numFmtId="0" fontId="7" fillId="7" borderId="1" xfId="0" applyFont="1" applyFill="1" applyBorder="1" applyAlignment="1" applyProtection="1">
      <alignment vertical="top" wrapText="1"/>
      <protection locked="0"/>
    </xf>
    <xf numFmtId="10" fontId="6" fillId="7" borderId="1" xfId="0" applyNumberFormat="1" applyFont="1" applyFill="1" applyBorder="1" applyAlignment="1">
      <alignment vertical="top" wrapText="1"/>
    </xf>
    <xf numFmtId="0" fontId="11" fillId="0" borderId="0" xfId="0" applyFont="1" applyProtection="1"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13" fillId="8" borderId="1" xfId="0" applyFont="1" applyFill="1" applyBorder="1" applyAlignment="1" applyProtection="1">
      <alignment horizontal="left" vertical="top" wrapText="1"/>
      <protection locked="0"/>
    </xf>
    <xf numFmtId="0" fontId="13" fillId="8" borderId="1" xfId="0" applyFont="1" applyFill="1" applyBorder="1" applyAlignment="1" applyProtection="1">
      <alignment vertical="top" wrapText="1"/>
      <protection locked="0"/>
    </xf>
    <xf numFmtId="4" fontId="13" fillId="8" borderId="1" xfId="0" applyNumberFormat="1" applyFont="1" applyFill="1" applyBorder="1" applyAlignment="1">
      <alignment vertical="top" wrapText="1"/>
    </xf>
    <xf numFmtId="10" fontId="13" fillId="8" borderId="1" xfId="0" applyNumberFormat="1" applyFont="1" applyFill="1" applyBorder="1" applyAlignment="1">
      <alignment vertical="top" wrapText="1"/>
    </xf>
    <xf numFmtId="164" fontId="13" fillId="8" borderId="1" xfId="0" applyNumberFormat="1" applyFont="1" applyFill="1" applyBorder="1" applyAlignment="1">
      <alignment vertical="top" wrapText="1"/>
    </xf>
    <xf numFmtId="10" fontId="7" fillId="5" borderId="1" xfId="0" applyNumberFormat="1" applyFont="1" applyFill="1" applyBorder="1" applyAlignment="1">
      <alignment vertical="top" wrapText="1"/>
    </xf>
    <xf numFmtId="0" fontId="0" fillId="0" borderId="6" xfId="0" applyBorder="1" applyProtection="1">
      <protection locked="0"/>
    </xf>
    <xf numFmtId="4" fontId="0" fillId="0" borderId="6" xfId="0" applyNumberFormat="1" applyBorder="1" applyProtection="1">
      <protection hidden="1"/>
    </xf>
    <xf numFmtId="9" fontId="0" fillId="0" borderId="6" xfId="1" applyFont="1" applyBorder="1" applyProtection="1">
      <protection hidden="1"/>
    </xf>
    <xf numFmtId="4" fontId="7" fillId="7" borderId="1" xfId="0" applyNumberFormat="1" applyFont="1" applyFill="1" applyBorder="1" applyAlignment="1" applyProtection="1">
      <alignment vertical="top" wrapText="1"/>
      <protection hidden="1"/>
    </xf>
    <xf numFmtId="9" fontId="0" fillId="0" borderId="0" xfId="0" applyNumberFormat="1"/>
    <xf numFmtId="0" fontId="14" fillId="0" borderId="6" xfId="0" applyFont="1" applyBorder="1" applyProtection="1">
      <protection locked="0"/>
    </xf>
    <xf numFmtId="4" fontId="0" fillId="8" borderId="6" xfId="0" applyNumberFormat="1" applyFill="1" applyBorder="1" applyProtection="1">
      <protection locked="0"/>
    </xf>
    <xf numFmtId="9" fontId="0" fillId="8" borderId="6" xfId="1" applyFont="1" applyFill="1" applyBorder="1" applyProtection="1">
      <protection locked="0"/>
    </xf>
    <xf numFmtId="165" fontId="0" fillId="0" borderId="6" xfId="1" applyNumberFormat="1" applyFont="1" applyBorder="1" applyProtection="1"/>
    <xf numFmtId="9" fontId="0" fillId="0" borderId="6" xfId="1" applyFont="1" applyBorder="1" applyProtection="1"/>
    <xf numFmtId="4" fontId="14" fillId="0" borderId="6" xfId="0" applyNumberFormat="1" applyFont="1" applyBorder="1"/>
    <xf numFmtId="0" fontId="2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4" fontId="3" fillId="0" borderId="2" xfId="0" applyNumberFormat="1" applyFont="1" applyBorder="1" applyAlignment="1" applyProtection="1">
      <alignment horizontal="left" vertical="top" wrapText="1"/>
      <protection locked="0"/>
    </xf>
    <xf numFmtId="4" fontId="3" fillId="0" borderId="3" xfId="0" applyNumberFormat="1" applyFont="1" applyBorder="1" applyAlignment="1" applyProtection="1">
      <alignment horizontal="left" vertical="top" wrapText="1"/>
      <protection locked="0"/>
    </xf>
    <xf numFmtId="4" fontId="3" fillId="0" borderId="4" xfId="0" applyNumberFormat="1" applyFont="1" applyBorder="1" applyAlignment="1" applyProtection="1">
      <alignment horizontal="left" vertical="top" wrapText="1"/>
      <protection locked="0"/>
    </xf>
    <xf numFmtId="0" fontId="15" fillId="8" borderId="0" xfId="0" applyFont="1" applyFill="1" applyAlignment="1" applyProtection="1">
      <alignment horizontal="center"/>
      <protection locked="0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71384</xdr:colOff>
      <xdr:row>0</xdr:row>
      <xdr:rowOff>83264</xdr:rowOff>
    </xdr:from>
    <xdr:to>
      <xdr:col>1</xdr:col>
      <xdr:colOff>77099</xdr:colOff>
      <xdr:row>3</xdr:row>
      <xdr:rowOff>169833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E5E58C7-89BD-4781-9C72-16DA5C8FB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84" y="83264"/>
          <a:ext cx="653415" cy="635209"/>
        </a:xfrm>
        <a:prstGeom prst="rect">
          <a:avLst/>
        </a:prstGeom>
      </xdr:spPr>
    </xdr:pic>
    <xdr:clientData/>
  </xdr:twoCellAnchor>
  <xdr:twoCellAnchor editAs="oneCell">
    <xdr:from>
      <xdr:col>1</xdr:col>
      <xdr:colOff>235557</xdr:colOff>
      <xdr:row>0</xdr:row>
      <xdr:rowOff>42810</xdr:rowOff>
    </xdr:from>
    <xdr:to>
      <xdr:col>2</xdr:col>
      <xdr:colOff>1667894</xdr:colOff>
      <xdr:row>3</xdr:row>
      <xdr:rowOff>176704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B9BFB40-9B4F-4EAD-ADD4-72B44DEF9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497" y="42810"/>
          <a:ext cx="1790477" cy="6825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E7A4B-CCC6-49C5-9812-A84796E2CB2B}">
  <dimension ref="A1:J79"/>
  <sheetViews>
    <sheetView showGridLines="0" tabSelected="1" zoomScale="89" zoomScaleNormal="89" workbookViewId="0">
      <selection activeCell="E11" sqref="E11"/>
    </sheetView>
  </sheetViews>
  <sheetFormatPr defaultColWidth="9.109375" defaultRowHeight="14.4" x14ac:dyDescent="0.3"/>
  <cols>
    <col min="1" max="1" width="9.6640625" style="1" customWidth="1"/>
    <col min="2" max="2" width="5.88671875" style="1" bestFit="1" customWidth="1"/>
    <col min="3" max="3" width="51.109375" style="1" customWidth="1"/>
    <col min="4" max="4" width="22.5546875" style="1" customWidth="1"/>
    <col min="5" max="5" width="11.33203125" style="1" customWidth="1"/>
    <col min="6" max="6" width="10.5546875" style="1" customWidth="1"/>
    <col min="7" max="7" width="9.109375" style="1"/>
    <col min="8" max="8" width="27.5546875" style="1" customWidth="1"/>
    <col min="9" max="9" width="19.33203125" style="1" customWidth="1"/>
    <col min="10" max="16384" width="9.109375" style="1"/>
  </cols>
  <sheetData>
    <row r="1" spans="1:10" ht="19.8" x14ac:dyDescent="0.4">
      <c r="C1" s="75" t="s">
        <v>0</v>
      </c>
      <c r="D1" s="75"/>
      <c r="E1" s="75"/>
      <c r="F1" s="75"/>
    </row>
    <row r="2" spans="1:10" x14ac:dyDescent="0.3">
      <c r="C2" s="76" t="s">
        <v>136</v>
      </c>
      <c r="D2" s="76"/>
      <c r="E2" s="76"/>
      <c r="F2" s="76"/>
    </row>
    <row r="3" spans="1:10" x14ac:dyDescent="0.3">
      <c r="C3" s="2"/>
      <c r="D3" s="77"/>
      <c r="E3" s="78"/>
      <c r="F3" s="79"/>
    </row>
    <row r="4" spans="1:10" ht="15.6" x14ac:dyDescent="0.3">
      <c r="A4" s="3"/>
      <c r="B4" s="3"/>
      <c r="C4" s="4"/>
      <c r="D4" s="5" t="s">
        <v>113</v>
      </c>
      <c r="E4" s="6"/>
      <c r="F4" s="6"/>
    </row>
    <row r="5" spans="1:10" ht="22.5" customHeight="1" x14ac:dyDescent="0.3">
      <c r="A5" s="7">
        <v>1</v>
      </c>
      <c r="B5" s="7" t="s">
        <v>114</v>
      </c>
      <c r="C5" s="8" t="s">
        <v>1</v>
      </c>
      <c r="D5" s="9">
        <f>SUM(D6:D6)</f>
        <v>20000</v>
      </c>
      <c r="E5" s="10" t="s">
        <v>2</v>
      </c>
      <c r="F5" s="11" t="s">
        <v>3</v>
      </c>
    </row>
    <row r="6" spans="1:10" ht="23.25" customHeight="1" x14ac:dyDescent="0.3">
      <c r="A6" s="12" t="s">
        <v>4</v>
      </c>
      <c r="B6" s="12"/>
      <c r="C6" s="13" t="s">
        <v>128</v>
      </c>
      <c r="D6" s="14">
        <v>20000</v>
      </c>
      <c r="E6" s="15">
        <f t="shared" ref="E6:E68" si="0">D6/$D$5</f>
        <v>1</v>
      </c>
      <c r="F6" s="16"/>
    </row>
    <row r="7" spans="1:10" ht="23.25" customHeight="1" x14ac:dyDescent="0.3">
      <c r="A7" s="7" t="s">
        <v>5</v>
      </c>
      <c r="B7" s="7"/>
      <c r="C7" s="8" t="s">
        <v>6</v>
      </c>
      <c r="D7" s="9">
        <f>SUM(D8:D9)</f>
        <v>0</v>
      </c>
      <c r="E7" s="17">
        <f t="shared" si="0"/>
        <v>0</v>
      </c>
      <c r="F7" s="18"/>
    </row>
    <row r="8" spans="1:10" ht="23.25" customHeight="1" x14ac:dyDescent="0.3">
      <c r="A8" s="12" t="s">
        <v>7</v>
      </c>
      <c r="B8" s="12"/>
      <c r="C8" s="13" t="s">
        <v>8</v>
      </c>
      <c r="D8" s="14"/>
      <c r="E8" s="15">
        <f t="shared" si="0"/>
        <v>0</v>
      </c>
      <c r="F8" s="16"/>
    </row>
    <row r="9" spans="1:10" ht="23.25" customHeight="1" x14ac:dyDescent="0.3">
      <c r="A9" s="12" t="s">
        <v>9</v>
      </c>
      <c r="B9" s="12"/>
      <c r="C9" s="13" t="s">
        <v>10</v>
      </c>
      <c r="D9" s="14"/>
      <c r="E9" s="15">
        <f t="shared" si="0"/>
        <v>0</v>
      </c>
      <c r="F9" s="19"/>
    </row>
    <row r="10" spans="1:10" ht="23.25" customHeight="1" x14ac:dyDescent="0.3">
      <c r="A10" s="7">
        <v>3</v>
      </c>
      <c r="B10" s="7"/>
      <c r="C10" s="8" t="s">
        <v>11</v>
      </c>
      <c r="D10" s="9">
        <f>D11</f>
        <v>12000</v>
      </c>
      <c r="E10" s="17">
        <f t="shared" si="0"/>
        <v>0.6</v>
      </c>
      <c r="F10" s="20"/>
      <c r="H10" s="64" t="s">
        <v>132</v>
      </c>
      <c r="I10" s="65">
        <v>5641.8166666666657</v>
      </c>
      <c r="J10" s="72">
        <f>I10/D5</f>
        <v>0.28209083333333329</v>
      </c>
    </row>
    <row r="11" spans="1:10" ht="23.25" customHeight="1" x14ac:dyDescent="0.3">
      <c r="A11" s="12" t="s">
        <v>12</v>
      </c>
      <c r="B11" s="12" t="s">
        <v>134</v>
      </c>
      <c r="C11" s="13" t="s">
        <v>150</v>
      </c>
      <c r="D11" s="14">
        <v>12000</v>
      </c>
      <c r="E11" s="15">
        <f t="shared" si="0"/>
        <v>0.6</v>
      </c>
      <c r="F11" s="21"/>
      <c r="H11" s="64" t="s">
        <v>129</v>
      </c>
      <c r="I11" s="65">
        <f>D12+D25</f>
        <v>1000</v>
      </c>
      <c r="J11" s="73">
        <f>I11/D5</f>
        <v>0.05</v>
      </c>
    </row>
    <row r="12" spans="1:10" ht="23.25" customHeight="1" x14ac:dyDescent="0.3">
      <c r="A12" s="7">
        <v>4</v>
      </c>
      <c r="B12" s="7" t="s">
        <v>134</v>
      </c>
      <c r="C12" s="8" t="s">
        <v>13</v>
      </c>
      <c r="D12" s="9">
        <f>SUM(D13:D13)</f>
        <v>1000</v>
      </c>
      <c r="E12" s="17">
        <f t="shared" si="0"/>
        <v>0.05</v>
      </c>
      <c r="F12" s="20"/>
      <c r="H12" s="64" t="s">
        <v>133</v>
      </c>
      <c r="I12" s="66">
        <f>E14</f>
        <v>0.35</v>
      </c>
      <c r="J12"/>
    </row>
    <row r="13" spans="1:10" ht="23.25" customHeight="1" x14ac:dyDescent="0.3">
      <c r="A13" s="12" t="s">
        <v>14</v>
      </c>
      <c r="B13" s="12"/>
      <c r="C13" s="13" t="s">
        <v>15</v>
      </c>
      <c r="D13" s="14">
        <v>1000</v>
      </c>
      <c r="E13" s="15">
        <f t="shared" si="0"/>
        <v>0.05</v>
      </c>
      <c r="F13" s="51"/>
    </row>
    <row r="14" spans="1:10" ht="23.25" customHeight="1" x14ac:dyDescent="0.3">
      <c r="A14" s="22"/>
      <c r="B14" s="22"/>
      <c r="C14" s="23" t="s">
        <v>125</v>
      </c>
      <c r="D14" s="24">
        <f>D5-D7-D10-D12</f>
        <v>7000</v>
      </c>
      <c r="E14" s="25">
        <f t="shared" si="0"/>
        <v>0.35</v>
      </c>
      <c r="F14" s="26"/>
    </row>
    <row r="15" spans="1:10" ht="23.25" customHeight="1" x14ac:dyDescent="0.3">
      <c r="A15" s="7">
        <v>5</v>
      </c>
      <c r="B15" s="7"/>
      <c r="C15" s="8" t="s">
        <v>16</v>
      </c>
      <c r="D15" s="9">
        <f>D16+D38</f>
        <v>14848</v>
      </c>
      <c r="E15" s="17">
        <f t="shared" si="0"/>
        <v>0.74239999999999995</v>
      </c>
      <c r="F15" s="18"/>
    </row>
    <row r="16" spans="1:10" ht="23.25" customHeight="1" x14ac:dyDescent="0.3">
      <c r="A16" s="7" t="s">
        <v>17</v>
      </c>
      <c r="B16" s="7"/>
      <c r="C16" s="8" t="s">
        <v>18</v>
      </c>
      <c r="D16" s="9">
        <f>SUM(D17:D37)</f>
        <v>12813</v>
      </c>
      <c r="E16" s="17">
        <f t="shared" si="0"/>
        <v>0.64065000000000005</v>
      </c>
      <c r="F16" s="17">
        <f>D16/$D$16</f>
        <v>1</v>
      </c>
    </row>
    <row r="17" spans="1:9" ht="23.25" customHeight="1" x14ac:dyDescent="0.35">
      <c r="A17" s="12" t="s">
        <v>19</v>
      </c>
      <c r="B17" s="12" t="s">
        <v>124</v>
      </c>
      <c r="C17" s="13" t="s">
        <v>20</v>
      </c>
      <c r="D17" s="14">
        <v>11400</v>
      </c>
      <c r="E17" s="15">
        <f t="shared" si="0"/>
        <v>0.56999999999999995</v>
      </c>
      <c r="F17" s="15">
        <f>D17/$D$16</f>
        <v>0.88972137672676188</v>
      </c>
      <c r="H17" s="80" t="s">
        <v>151</v>
      </c>
      <c r="I17" s="80"/>
    </row>
    <row r="18" spans="1:9" ht="23.25" customHeight="1" x14ac:dyDescent="0.35">
      <c r="A18" s="12" t="s">
        <v>21</v>
      </c>
      <c r="B18" s="12" t="s">
        <v>124</v>
      </c>
      <c r="C18" s="13" t="s">
        <v>22</v>
      </c>
      <c r="D18" s="52">
        <f>D17*0.08</f>
        <v>912</v>
      </c>
      <c r="E18" s="15">
        <f t="shared" si="0"/>
        <v>4.5600000000000002E-2</v>
      </c>
      <c r="F18" s="15">
        <f t="shared" ref="F18:F28" si="1">D18/$D$16</f>
        <v>7.1177710138140948E-2</v>
      </c>
      <c r="H18" s="80" t="s">
        <v>154</v>
      </c>
      <c r="I18" s="80"/>
    </row>
    <row r="19" spans="1:9" ht="23.25" customHeight="1" x14ac:dyDescent="0.3">
      <c r="A19" s="12" t="s">
        <v>23</v>
      </c>
      <c r="B19" s="12" t="s">
        <v>124</v>
      </c>
      <c r="C19" s="13" t="s">
        <v>24</v>
      </c>
      <c r="D19" s="14">
        <v>0</v>
      </c>
      <c r="E19" s="15">
        <f t="shared" si="0"/>
        <v>0</v>
      </c>
      <c r="F19" s="15">
        <f t="shared" si="1"/>
        <v>0</v>
      </c>
      <c r="H19" s="64" t="s">
        <v>152</v>
      </c>
      <c r="I19" s="70">
        <v>30</v>
      </c>
    </row>
    <row r="20" spans="1:9" ht="23.25" customHeight="1" x14ac:dyDescent="0.3">
      <c r="A20" s="53" t="s">
        <v>25</v>
      </c>
      <c r="B20" s="53" t="s">
        <v>124</v>
      </c>
      <c r="C20" s="54" t="s">
        <v>126</v>
      </c>
      <c r="D20" s="67">
        <v>45</v>
      </c>
      <c r="E20" s="55">
        <f t="shared" si="0"/>
        <v>2.2499999999999998E-3</v>
      </c>
      <c r="F20" s="55">
        <f t="shared" si="1"/>
        <v>3.5120580660266917E-3</v>
      </c>
      <c r="H20" s="64" t="s">
        <v>153</v>
      </c>
      <c r="I20" s="71">
        <v>0.1</v>
      </c>
    </row>
    <row r="21" spans="1:9" ht="23.25" customHeight="1" x14ac:dyDescent="0.35">
      <c r="A21" s="12" t="s">
        <v>26</v>
      </c>
      <c r="B21" s="12" t="s">
        <v>124</v>
      </c>
      <c r="C21" s="13" t="s">
        <v>27</v>
      </c>
      <c r="D21" s="14"/>
      <c r="E21" s="15">
        <f t="shared" si="0"/>
        <v>0</v>
      </c>
      <c r="F21" s="15">
        <f t="shared" si="1"/>
        <v>0</v>
      </c>
      <c r="H21" s="69" t="s">
        <v>155</v>
      </c>
      <c r="I21" s="74">
        <f>I19/(1-(J10+J11+I20))</f>
        <v>52.825349124199732</v>
      </c>
    </row>
    <row r="22" spans="1:9" ht="23.25" customHeight="1" x14ac:dyDescent="0.3">
      <c r="A22" s="12" t="s">
        <v>28</v>
      </c>
      <c r="B22" s="12" t="s">
        <v>124</v>
      </c>
      <c r="C22" s="13" t="s">
        <v>29</v>
      </c>
      <c r="D22" s="14">
        <v>0</v>
      </c>
      <c r="E22" s="15">
        <f t="shared" si="0"/>
        <v>0</v>
      </c>
      <c r="F22" s="15">
        <f t="shared" si="1"/>
        <v>0</v>
      </c>
    </row>
    <row r="23" spans="1:9" ht="23.25" customHeight="1" x14ac:dyDescent="0.3">
      <c r="A23" s="12" t="s">
        <v>30</v>
      </c>
      <c r="B23" s="12" t="s">
        <v>124</v>
      </c>
      <c r="C23" s="13" t="s">
        <v>120</v>
      </c>
      <c r="D23" s="14">
        <v>0</v>
      </c>
      <c r="E23" s="15">
        <f t="shared" si="0"/>
        <v>0</v>
      </c>
      <c r="F23" s="15">
        <f t="shared" si="1"/>
        <v>0</v>
      </c>
    </row>
    <row r="24" spans="1:9" ht="23.25" customHeight="1" x14ac:dyDescent="0.3">
      <c r="A24" s="12" t="s">
        <v>32</v>
      </c>
      <c r="B24" s="12" t="s">
        <v>124</v>
      </c>
      <c r="C24" s="13" t="s">
        <v>31</v>
      </c>
      <c r="D24" s="14"/>
      <c r="E24" s="15">
        <f t="shared" si="0"/>
        <v>0</v>
      </c>
      <c r="F24" s="15">
        <f t="shared" si="1"/>
        <v>0</v>
      </c>
    </row>
    <row r="25" spans="1:9" ht="23.25" customHeight="1" x14ac:dyDescent="0.3">
      <c r="A25" s="12" t="s">
        <v>34</v>
      </c>
      <c r="B25" s="12" t="s">
        <v>134</v>
      </c>
      <c r="C25" s="13" t="s">
        <v>33</v>
      </c>
      <c r="D25" s="14">
        <v>0</v>
      </c>
      <c r="E25" s="15">
        <f t="shared" si="0"/>
        <v>0</v>
      </c>
      <c r="F25" s="15">
        <f t="shared" si="1"/>
        <v>0</v>
      </c>
    </row>
    <row r="26" spans="1:9" ht="23.25" customHeight="1" x14ac:dyDescent="0.3">
      <c r="A26" s="53" t="s">
        <v>35</v>
      </c>
      <c r="B26" s="53" t="s">
        <v>124</v>
      </c>
      <c r="C26" s="54" t="s">
        <v>118</v>
      </c>
      <c r="D26" s="67">
        <v>306</v>
      </c>
      <c r="E26" s="55">
        <f t="shared" si="0"/>
        <v>1.5299999999999999E-2</v>
      </c>
      <c r="F26" s="55">
        <f t="shared" si="1"/>
        <v>2.3881994848981503E-2</v>
      </c>
    </row>
    <row r="27" spans="1:9" ht="23.25" customHeight="1" x14ac:dyDescent="0.3">
      <c r="A27" s="12" t="s">
        <v>37</v>
      </c>
      <c r="B27" s="12" t="s">
        <v>124</v>
      </c>
      <c r="C27" s="13" t="s">
        <v>36</v>
      </c>
      <c r="D27" s="14"/>
      <c r="E27" s="15">
        <f t="shared" si="0"/>
        <v>0</v>
      </c>
      <c r="F27" s="15">
        <f t="shared" si="1"/>
        <v>0</v>
      </c>
    </row>
    <row r="28" spans="1:9" ht="23.25" customHeight="1" x14ac:dyDescent="0.3">
      <c r="A28" s="53" t="s">
        <v>38</v>
      </c>
      <c r="B28" s="53" t="s">
        <v>124</v>
      </c>
      <c r="C28" s="54" t="s">
        <v>119</v>
      </c>
      <c r="D28" s="67">
        <v>150</v>
      </c>
      <c r="E28" s="55">
        <f t="shared" si="0"/>
        <v>7.4999999999999997E-3</v>
      </c>
      <c r="F28" s="55">
        <f t="shared" si="1"/>
        <v>1.1706860220088973E-2</v>
      </c>
    </row>
    <row r="29" spans="1:9" ht="23.25" customHeight="1" x14ac:dyDescent="0.3">
      <c r="A29" s="27" t="s">
        <v>115</v>
      </c>
      <c r="B29" s="12" t="s">
        <v>124</v>
      </c>
      <c r="C29" s="13" t="s">
        <v>127</v>
      </c>
      <c r="D29" s="14"/>
      <c r="E29" s="15">
        <f>D29/$D$5</f>
        <v>0</v>
      </c>
      <c r="F29" s="15">
        <f>D29/$D$16</f>
        <v>0</v>
      </c>
    </row>
    <row r="30" spans="1:9" ht="23.25" customHeight="1" x14ac:dyDescent="0.3">
      <c r="A30" s="12" t="s">
        <v>116</v>
      </c>
      <c r="B30" s="12" t="s">
        <v>124</v>
      </c>
      <c r="C30" s="56" t="s">
        <v>131</v>
      </c>
      <c r="D30" s="14">
        <v>0</v>
      </c>
      <c r="E30" s="15">
        <f>D30/$D$5</f>
        <v>0</v>
      </c>
      <c r="F30" s="15">
        <f>D30/$D$16</f>
        <v>0</v>
      </c>
    </row>
    <row r="31" spans="1:9" ht="23.25" customHeight="1" x14ac:dyDescent="0.3">
      <c r="A31" s="12" t="s">
        <v>117</v>
      </c>
      <c r="B31" s="12" t="s">
        <v>124</v>
      </c>
      <c r="C31" s="57" t="s">
        <v>130</v>
      </c>
      <c r="D31" s="14"/>
      <c r="E31" s="15">
        <f t="shared" ref="E31:E37" si="2">D31/$D$5</f>
        <v>0</v>
      </c>
      <c r="F31" s="15">
        <f t="shared" ref="F31:F37" si="3">D31/$D$16</f>
        <v>0</v>
      </c>
    </row>
    <row r="32" spans="1:9" ht="23.25" customHeight="1" x14ac:dyDescent="0.3">
      <c r="A32" s="48" t="s">
        <v>121</v>
      </c>
      <c r="B32" s="48" t="s">
        <v>124</v>
      </c>
      <c r="C32" s="49"/>
      <c r="D32" s="50"/>
      <c r="E32" s="63"/>
      <c r="F32" s="63"/>
    </row>
    <row r="33" spans="1:6" ht="23.25" customHeight="1" x14ac:dyDescent="0.3">
      <c r="A33" s="12" t="s">
        <v>122</v>
      </c>
      <c r="B33" s="12"/>
      <c r="C33" s="13"/>
      <c r="D33" s="14"/>
      <c r="E33" s="15">
        <f t="shared" si="2"/>
        <v>0</v>
      </c>
      <c r="F33" s="15">
        <f t="shared" si="3"/>
        <v>0</v>
      </c>
    </row>
    <row r="34" spans="1:6" ht="23.25" customHeight="1" x14ac:dyDescent="0.3">
      <c r="A34" s="12" t="s">
        <v>123</v>
      </c>
      <c r="B34" s="12"/>
      <c r="C34" s="13"/>
      <c r="D34" s="14"/>
      <c r="E34" s="15">
        <f t="shared" si="2"/>
        <v>0</v>
      </c>
      <c r="F34" s="15">
        <f t="shared" si="3"/>
        <v>0</v>
      </c>
    </row>
    <row r="35" spans="1:6" ht="23.25" customHeight="1" x14ac:dyDescent="0.3">
      <c r="A35" s="12"/>
      <c r="B35" s="12"/>
      <c r="C35" s="13"/>
      <c r="D35" s="14"/>
      <c r="E35" s="15">
        <f t="shared" si="2"/>
        <v>0</v>
      </c>
      <c r="F35" s="15">
        <f t="shared" si="3"/>
        <v>0</v>
      </c>
    </row>
    <row r="36" spans="1:6" ht="23.25" customHeight="1" x14ac:dyDescent="0.3">
      <c r="A36" s="12"/>
      <c r="B36" s="12"/>
      <c r="C36" s="13"/>
      <c r="D36" s="14"/>
      <c r="E36" s="15">
        <f t="shared" si="2"/>
        <v>0</v>
      </c>
      <c r="F36" s="15">
        <f t="shared" si="3"/>
        <v>0</v>
      </c>
    </row>
    <row r="37" spans="1:6" ht="23.25" customHeight="1" x14ac:dyDescent="0.3">
      <c r="A37" s="12"/>
      <c r="B37" s="12"/>
      <c r="C37" s="13"/>
      <c r="D37" s="14"/>
      <c r="E37" s="15">
        <f t="shared" si="2"/>
        <v>0</v>
      </c>
      <c r="F37" s="15">
        <f t="shared" si="3"/>
        <v>0</v>
      </c>
    </row>
    <row r="38" spans="1:6" ht="23.25" customHeight="1" x14ac:dyDescent="0.3">
      <c r="A38" s="7" t="s">
        <v>39</v>
      </c>
      <c r="B38" s="7"/>
      <c r="C38" s="8" t="s">
        <v>40</v>
      </c>
      <c r="D38" s="9">
        <f>SUM(D39:D61)</f>
        <v>2035</v>
      </c>
      <c r="E38" s="17">
        <f t="shared" si="0"/>
        <v>0.10174999999999999</v>
      </c>
      <c r="F38" s="17">
        <f>D38/$D$38</f>
        <v>1</v>
      </c>
    </row>
    <row r="39" spans="1:6" ht="23.25" customHeight="1" x14ac:dyDescent="0.3">
      <c r="A39" s="12" t="s">
        <v>41</v>
      </c>
      <c r="B39" s="12"/>
      <c r="C39" s="13" t="s">
        <v>42</v>
      </c>
      <c r="D39" s="14">
        <v>1500</v>
      </c>
      <c r="E39" s="15">
        <f t="shared" si="0"/>
        <v>7.4999999999999997E-2</v>
      </c>
      <c r="F39" s="15">
        <f>D39/$D$38</f>
        <v>0.73710073710073709</v>
      </c>
    </row>
    <row r="40" spans="1:6" ht="23.25" customHeight="1" x14ac:dyDescent="0.3">
      <c r="A40" s="12" t="s">
        <v>43</v>
      </c>
      <c r="B40" s="12"/>
      <c r="C40" s="13" t="s">
        <v>44</v>
      </c>
      <c r="D40" s="14">
        <v>0</v>
      </c>
      <c r="E40" s="15">
        <f t="shared" si="0"/>
        <v>0</v>
      </c>
      <c r="F40" s="15">
        <f t="shared" ref="F40:F61" si="4">D40/$D$38</f>
        <v>0</v>
      </c>
    </row>
    <row r="41" spans="1:6" ht="23.25" customHeight="1" x14ac:dyDescent="0.3">
      <c r="A41" s="12" t="s">
        <v>45</v>
      </c>
      <c r="B41" s="12"/>
      <c r="C41" s="13" t="s">
        <v>46</v>
      </c>
      <c r="D41" s="14">
        <f>500*0.3</f>
        <v>150</v>
      </c>
      <c r="E41" s="15">
        <f t="shared" si="0"/>
        <v>7.4999999999999997E-3</v>
      </c>
      <c r="F41" s="15">
        <f t="shared" si="4"/>
        <v>7.3710073710073709E-2</v>
      </c>
    </row>
    <row r="42" spans="1:6" ht="23.25" customHeight="1" x14ac:dyDescent="0.3">
      <c r="A42" s="12" t="s">
        <v>47</v>
      </c>
      <c r="B42" s="12"/>
      <c r="C42" s="13" t="s">
        <v>48</v>
      </c>
      <c r="D42" s="14"/>
      <c r="E42" s="15">
        <f t="shared" si="0"/>
        <v>0</v>
      </c>
      <c r="F42" s="15">
        <f t="shared" si="4"/>
        <v>0</v>
      </c>
    </row>
    <row r="43" spans="1:6" ht="23.25" customHeight="1" x14ac:dyDescent="0.3">
      <c r="A43" s="12" t="s">
        <v>49</v>
      </c>
      <c r="B43" s="12"/>
      <c r="C43" s="13" t="s">
        <v>50</v>
      </c>
      <c r="D43" s="14">
        <f>300*0.5</f>
        <v>150</v>
      </c>
      <c r="E43" s="15">
        <f t="shared" si="0"/>
        <v>7.4999999999999997E-3</v>
      </c>
      <c r="F43" s="15">
        <f t="shared" si="4"/>
        <v>7.3710073710073709E-2</v>
      </c>
    </row>
    <row r="44" spans="1:6" ht="23.25" customHeight="1" x14ac:dyDescent="0.3">
      <c r="A44" s="12" t="s">
        <v>51</v>
      </c>
      <c r="B44" s="12"/>
      <c r="C44" s="13" t="s">
        <v>52</v>
      </c>
      <c r="D44" s="14"/>
      <c r="E44" s="15">
        <f t="shared" si="0"/>
        <v>0</v>
      </c>
      <c r="F44" s="15">
        <f t="shared" si="4"/>
        <v>0</v>
      </c>
    </row>
    <row r="45" spans="1:6" ht="23.25" customHeight="1" x14ac:dyDescent="0.3">
      <c r="A45" s="12" t="s">
        <v>53</v>
      </c>
      <c r="B45" s="12"/>
      <c r="C45" s="13" t="s">
        <v>54</v>
      </c>
      <c r="D45" s="14">
        <v>0</v>
      </c>
      <c r="E45" s="15">
        <f t="shared" si="0"/>
        <v>0</v>
      </c>
      <c r="F45" s="15">
        <f t="shared" si="4"/>
        <v>0</v>
      </c>
    </row>
    <row r="46" spans="1:6" ht="23.25" customHeight="1" x14ac:dyDescent="0.3">
      <c r="A46" s="12" t="s">
        <v>55</v>
      </c>
      <c r="B46" s="12"/>
      <c r="C46" s="13" t="s">
        <v>56</v>
      </c>
      <c r="D46" s="14">
        <v>0</v>
      </c>
      <c r="E46" s="15">
        <f t="shared" si="0"/>
        <v>0</v>
      </c>
      <c r="F46" s="15">
        <f t="shared" si="4"/>
        <v>0</v>
      </c>
    </row>
    <row r="47" spans="1:6" ht="23.25" customHeight="1" x14ac:dyDescent="0.3">
      <c r="A47" s="12" t="s">
        <v>57</v>
      </c>
      <c r="B47" s="12"/>
      <c r="C47" s="13" t="s">
        <v>58</v>
      </c>
      <c r="D47" s="14">
        <v>0</v>
      </c>
      <c r="E47" s="15">
        <f t="shared" si="0"/>
        <v>0</v>
      </c>
      <c r="F47" s="15">
        <f t="shared" si="4"/>
        <v>0</v>
      </c>
    </row>
    <row r="48" spans="1:6" ht="23.25" customHeight="1" x14ac:dyDescent="0.3">
      <c r="A48" s="12" t="s">
        <v>59</v>
      </c>
      <c r="B48" s="12"/>
      <c r="C48" s="13" t="s">
        <v>60</v>
      </c>
      <c r="D48" s="14">
        <v>0</v>
      </c>
      <c r="E48" s="15">
        <f t="shared" si="0"/>
        <v>0</v>
      </c>
      <c r="F48" s="15">
        <f t="shared" si="4"/>
        <v>0</v>
      </c>
    </row>
    <row r="49" spans="1:6" ht="23.25" customHeight="1" x14ac:dyDescent="0.3">
      <c r="A49" s="12" t="s">
        <v>61</v>
      </c>
      <c r="B49" s="12"/>
      <c r="C49" s="13" t="s">
        <v>62</v>
      </c>
      <c r="D49" s="14"/>
      <c r="E49" s="15">
        <f t="shared" si="0"/>
        <v>0</v>
      </c>
      <c r="F49" s="15">
        <f t="shared" si="4"/>
        <v>0</v>
      </c>
    </row>
    <row r="50" spans="1:6" ht="23.25" customHeight="1" x14ac:dyDescent="0.3">
      <c r="A50" s="12" t="s">
        <v>63</v>
      </c>
      <c r="B50" s="12"/>
      <c r="C50" s="13" t="s">
        <v>64</v>
      </c>
      <c r="D50" s="14">
        <v>0</v>
      </c>
      <c r="E50" s="15">
        <f t="shared" si="0"/>
        <v>0</v>
      </c>
      <c r="F50" s="15">
        <f t="shared" si="4"/>
        <v>0</v>
      </c>
    </row>
    <row r="51" spans="1:6" ht="23.25" customHeight="1" x14ac:dyDescent="0.3">
      <c r="A51" s="12" t="s">
        <v>65</v>
      </c>
      <c r="B51" s="12"/>
      <c r="C51" s="13" t="s">
        <v>66</v>
      </c>
      <c r="D51" s="14">
        <v>0</v>
      </c>
      <c r="E51" s="15">
        <f t="shared" si="0"/>
        <v>0</v>
      </c>
      <c r="F51" s="15">
        <f t="shared" si="4"/>
        <v>0</v>
      </c>
    </row>
    <row r="52" spans="1:6" ht="23.25" customHeight="1" x14ac:dyDescent="0.3">
      <c r="A52" s="12" t="s">
        <v>67</v>
      </c>
      <c r="B52" s="12"/>
      <c r="C52" s="13" t="s">
        <v>68</v>
      </c>
      <c r="D52" s="14"/>
      <c r="E52" s="15">
        <f t="shared" si="0"/>
        <v>0</v>
      </c>
      <c r="F52" s="15">
        <f t="shared" si="4"/>
        <v>0</v>
      </c>
    </row>
    <row r="53" spans="1:6" ht="23.25" customHeight="1" x14ac:dyDescent="0.3">
      <c r="A53" s="12" t="s">
        <v>69</v>
      </c>
      <c r="B53" s="12"/>
      <c r="C53" s="13" t="s">
        <v>70</v>
      </c>
      <c r="D53" s="14"/>
      <c r="E53" s="15">
        <f t="shared" si="0"/>
        <v>0</v>
      </c>
      <c r="F53" s="15">
        <f t="shared" si="4"/>
        <v>0</v>
      </c>
    </row>
    <row r="54" spans="1:6" ht="23.25" customHeight="1" x14ac:dyDescent="0.3">
      <c r="A54" s="12" t="s">
        <v>71</v>
      </c>
      <c r="B54" s="12"/>
      <c r="C54" s="13" t="s">
        <v>72</v>
      </c>
      <c r="D54" s="14"/>
      <c r="E54" s="15">
        <f t="shared" si="0"/>
        <v>0</v>
      </c>
      <c r="F54" s="15">
        <f t="shared" si="4"/>
        <v>0</v>
      </c>
    </row>
    <row r="55" spans="1:6" ht="23.25" customHeight="1" x14ac:dyDescent="0.3">
      <c r="A55" s="12" t="s">
        <v>73</v>
      </c>
      <c r="B55" s="12"/>
      <c r="C55" s="13" t="s">
        <v>74</v>
      </c>
      <c r="D55" s="14"/>
      <c r="E55" s="15">
        <f t="shared" si="0"/>
        <v>0</v>
      </c>
      <c r="F55" s="15">
        <f t="shared" si="4"/>
        <v>0</v>
      </c>
    </row>
    <row r="56" spans="1:6" ht="23.25" customHeight="1" x14ac:dyDescent="0.3">
      <c r="A56" s="12" t="s">
        <v>75</v>
      </c>
      <c r="B56" s="12"/>
      <c r="C56" s="13" t="s">
        <v>76</v>
      </c>
      <c r="D56" s="14">
        <v>0</v>
      </c>
      <c r="E56" s="15">
        <f t="shared" si="0"/>
        <v>0</v>
      </c>
      <c r="F56" s="15">
        <f t="shared" si="4"/>
        <v>0</v>
      </c>
    </row>
    <row r="57" spans="1:6" ht="23.25" customHeight="1" x14ac:dyDescent="0.3">
      <c r="A57" s="12" t="s">
        <v>77</v>
      </c>
      <c r="B57" s="12"/>
      <c r="C57" s="13" t="s">
        <v>78</v>
      </c>
      <c r="D57" s="14">
        <v>0</v>
      </c>
      <c r="E57" s="15">
        <f t="shared" si="0"/>
        <v>0</v>
      </c>
      <c r="F57" s="15">
        <f t="shared" si="4"/>
        <v>0</v>
      </c>
    </row>
    <row r="58" spans="1:6" ht="23.25" customHeight="1" x14ac:dyDescent="0.3">
      <c r="A58" s="12" t="s">
        <v>79</v>
      </c>
      <c r="B58" s="12"/>
      <c r="C58" s="13" t="s">
        <v>80</v>
      </c>
      <c r="D58" s="14">
        <v>0</v>
      </c>
      <c r="E58" s="15">
        <f t="shared" si="0"/>
        <v>0</v>
      </c>
      <c r="F58" s="15">
        <f t="shared" si="4"/>
        <v>0</v>
      </c>
    </row>
    <row r="59" spans="1:6" ht="23.25" customHeight="1" x14ac:dyDescent="0.3">
      <c r="A59" s="12" t="s">
        <v>81</v>
      </c>
      <c r="B59" s="12"/>
      <c r="C59" s="13" t="s">
        <v>82</v>
      </c>
      <c r="D59" s="14">
        <v>235</v>
      </c>
      <c r="E59" s="15">
        <f t="shared" si="0"/>
        <v>1.175E-2</v>
      </c>
      <c r="F59" s="15">
        <f t="shared" si="4"/>
        <v>0.11547911547911548</v>
      </c>
    </row>
    <row r="60" spans="1:6" ht="23.25" customHeight="1" x14ac:dyDescent="0.3">
      <c r="A60" s="12" t="s">
        <v>83</v>
      </c>
      <c r="B60" s="12"/>
      <c r="C60" s="13" t="s">
        <v>135</v>
      </c>
      <c r="D60" s="14">
        <v>0</v>
      </c>
      <c r="E60" s="15">
        <f t="shared" si="0"/>
        <v>0</v>
      </c>
      <c r="F60" s="15">
        <f t="shared" si="4"/>
        <v>0</v>
      </c>
    </row>
    <row r="61" spans="1:6" ht="23.25" customHeight="1" x14ac:dyDescent="0.3">
      <c r="A61" s="12" t="s">
        <v>84</v>
      </c>
      <c r="B61" s="12"/>
      <c r="C61" s="13"/>
      <c r="D61" s="14"/>
      <c r="E61" s="15">
        <f t="shared" si="0"/>
        <v>0</v>
      </c>
      <c r="F61" s="15">
        <f t="shared" si="4"/>
        <v>0</v>
      </c>
    </row>
    <row r="62" spans="1:6" ht="23.25" customHeight="1" x14ac:dyDescent="0.3">
      <c r="A62" s="58">
        <v>6</v>
      </c>
      <c r="B62" s="58"/>
      <c r="C62" s="59" t="s">
        <v>85</v>
      </c>
      <c r="D62" s="60">
        <f>D14-D15</f>
        <v>-7848</v>
      </c>
      <c r="E62" s="61">
        <f t="shared" si="0"/>
        <v>-0.39240000000000003</v>
      </c>
      <c r="F62" s="62"/>
    </row>
    <row r="63" spans="1:6" ht="23.25" customHeight="1" x14ac:dyDescent="0.3">
      <c r="A63" s="44">
        <v>7</v>
      </c>
      <c r="B63" s="44"/>
      <c r="C63" s="44" t="s">
        <v>86</v>
      </c>
      <c r="D63" s="45">
        <f>SUM(D64:D66)</f>
        <v>500</v>
      </c>
      <c r="E63" s="17">
        <f t="shared" si="0"/>
        <v>2.5000000000000001E-2</v>
      </c>
      <c r="F63" s="46"/>
    </row>
    <row r="64" spans="1:6" ht="23.25" customHeight="1" x14ac:dyDescent="0.3">
      <c r="A64" s="42" t="s">
        <v>87</v>
      </c>
      <c r="B64" s="42"/>
      <c r="C64" s="42" t="s">
        <v>137</v>
      </c>
      <c r="D64" s="43">
        <v>500</v>
      </c>
      <c r="E64" s="15">
        <f t="shared" si="0"/>
        <v>2.5000000000000001E-2</v>
      </c>
      <c r="F64" s="47"/>
    </row>
    <row r="65" spans="1:6" ht="23.25" customHeight="1" x14ac:dyDescent="0.3">
      <c r="A65" s="42" t="s">
        <v>88</v>
      </c>
      <c r="B65" s="42"/>
      <c r="C65" s="42" t="s">
        <v>89</v>
      </c>
      <c r="D65" s="43"/>
      <c r="E65" s="15">
        <f t="shared" si="0"/>
        <v>0</v>
      </c>
      <c r="F65" s="47"/>
    </row>
    <row r="66" spans="1:6" ht="23.25" customHeight="1" x14ac:dyDescent="0.3">
      <c r="A66" s="41" t="s">
        <v>90</v>
      </c>
      <c r="B66" s="41"/>
      <c r="C66" s="41" t="s">
        <v>91</v>
      </c>
      <c r="D66" s="41"/>
      <c r="E66" s="15">
        <f t="shared" si="0"/>
        <v>0</v>
      </c>
      <c r="F66" s="47"/>
    </row>
    <row r="67" spans="1:6" ht="23.25" customHeight="1" x14ac:dyDescent="0.3">
      <c r="A67" s="28">
        <v>8</v>
      </c>
      <c r="B67" s="28"/>
      <c r="C67" s="28" t="s">
        <v>92</v>
      </c>
      <c r="D67" s="29">
        <f>SUM(D68:D71)</f>
        <v>7000</v>
      </c>
      <c r="E67" s="17">
        <f t="shared" si="0"/>
        <v>0.35</v>
      </c>
      <c r="F67" s="30"/>
    </row>
    <row r="68" spans="1:6" ht="23.25" customHeight="1" x14ac:dyDescent="0.3">
      <c r="A68" s="42" t="s">
        <v>93</v>
      </c>
      <c r="B68" s="42"/>
      <c r="C68" s="42" t="s">
        <v>94</v>
      </c>
      <c r="D68" s="43">
        <v>4000</v>
      </c>
      <c r="E68" s="15">
        <f t="shared" si="0"/>
        <v>0.2</v>
      </c>
      <c r="F68" s="19"/>
    </row>
    <row r="69" spans="1:6" ht="23.25" customHeight="1" x14ac:dyDescent="0.3">
      <c r="A69" s="42" t="s">
        <v>95</v>
      </c>
      <c r="B69" s="42"/>
      <c r="C69" s="42" t="s">
        <v>96</v>
      </c>
      <c r="D69" s="14">
        <v>3000</v>
      </c>
      <c r="E69" s="15">
        <f t="shared" ref="E69:E79" si="5">D69/$D$5</f>
        <v>0.15</v>
      </c>
      <c r="F69" s="19"/>
    </row>
    <row r="70" spans="1:6" ht="23.25" customHeight="1" x14ac:dyDescent="0.3">
      <c r="A70" s="42" t="s">
        <v>97</v>
      </c>
      <c r="B70" s="42"/>
      <c r="C70" s="42" t="s">
        <v>98</v>
      </c>
      <c r="E70" s="15">
        <f>D71/$D$5</f>
        <v>0</v>
      </c>
      <c r="F70" s="19"/>
    </row>
    <row r="71" spans="1:6" ht="23.25" customHeight="1" x14ac:dyDescent="0.3">
      <c r="A71" s="42" t="s">
        <v>99</v>
      </c>
      <c r="B71" s="42"/>
      <c r="C71" s="13" t="s">
        <v>100</v>
      </c>
      <c r="D71" s="14"/>
      <c r="E71" s="15" t="e">
        <f>#REF!/$D$5</f>
        <v>#REF!</v>
      </c>
      <c r="F71" s="19"/>
    </row>
    <row r="72" spans="1:6" ht="23.25" customHeight="1" x14ac:dyDescent="0.3">
      <c r="A72" s="31">
        <v>9</v>
      </c>
      <c r="B72" s="31"/>
      <c r="C72" s="31" t="s">
        <v>101</v>
      </c>
      <c r="D72" s="32">
        <f>D62+D63-D67</f>
        <v>-14348</v>
      </c>
      <c r="E72" s="25">
        <f t="shared" si="5"/>
        <v>-0.71740000000000004</v>
      </c>
      <c r="F72" s="33"/>
    </row>
    <row r="73" spans="1:6" ht="23.25" customHeight="1" x14ac:dyDescent="0.3">
      <c r="A73" s="34" t="s">
        <v>102</v>
      </c>
      <c r="B73" s="34"/>
      <c r="C73" s="35" t="s">
        <v>103</v>
      </c>
      <c r="D73" s="36"/>
      <c r="E73" s="15">
        <f t="shared" si="5"/>
        <v>0</v>
      </c>
      <c r="F73" s="37"/>
    </row>
    <row r="74" spans="1:6" ht="23.25" customHeight="1" x14ac:dyDescent="0.3">
      <c r="A74" s="22">
        <v>10</v>
      </c>
      <c r="B74" s="22"/>
      <c r="C74" s="23" t="s">
        <v>104</v>
      </c>
      <c r="D74" s="38">
        <f>D72-D73</f>
        <v>-14348</v>
      </c>
      <c r="E74" s="25">
        <f t="shared" si="5"/>
        <v>-0.71740000000000004</v>
      </c>
      <c r="F74" s="39"/>
    </row>
    <row r="75" spans="1:6" ht="23.25" customHeight="1" x14ac:dyDescent="0.3">
      <c r="A75" s="41">
        <v>11</v>
      </c>
      <c r="B75" s="41"/>
      <c r="C75" s="41" t="s">
        <v>105</v>
      </c>
      <c r="D75" s="41"/>
      <c r="E75" s="15">
        <f t="shared" si="5"/>
        <v>0</v>
      </c>
      <c r="F75" s="40"/>
    </row>
    <row r="76" spans="1:6" ht="23.25" customHeight="1" x14ac:dyDescent="0.3">
      <c r="A76" s="41" t="s">
        <v>106</v>
      </c>
      <c r="B76" s="41"/>
      <c r="C76" s="41" t="s">
        <v>107</v>
      </c>
      <c r="D76" s="41"/>
      <c r="E76" s="15">
        <f t="shared" si="5"/>
        <v>0</v>
      </c>
      <c r="F76" s="40"/>
    </row>
    <row r="77" spans="1:6" ht="23.25" customHeight="1" x14ac:dyDescent="0.3">
      <c r="A77" s="41" t="s">
        <v>108</v>
      </c>
      <c r="B77" s="41"/>
      <c r="C77" s="41" t="s">
        <v>109</v>
      </c>
      <c r="D77" s="41"/>
      <c r="E77" s="15">
        <f t="shared" si="5"/>
        <v>0</v>
      </c>
      <c r="F77" s="40"/>
    </row>
    <row r="78" spans="1:6" ht="23.25" customHeight="1" x14ac:dyDescent="0.3">
      <c r="A78" s="41" t="s">
        <v>110</v>
      </c>
      <c r="B78" s="41"/>
      <c r="C78" s="41" t="s">
        <v>156</v>
      </c>
      <c r="D78" s="41"/>
      <c r="E78" s="15">
        <f t="shared" si="5"/>
        <v>0</v>
      </c>
      <c r="F78" s="40"/>
    </row>
    <row r="79" spans="1:6" ht="23.25" customHeight="1" x14ac:dyDescent="0.3">
      <c r="A79" s="41" t="s">
        <v>111</v>
      </c>
      <c r="B79" s="41"/>
      <c r="C79" s="41" t="s">
        <v>112</v>
      </c>
      <c r="D79" s="41"/>
      <c r="E79" s="15">
        <f t="shared" si="5"/>
        <v>0</v>
      </c>
      <c r="F79" s="40"/>
    </row>
  </sheetData>
  <sheetProtection algorithmName="SHA-512" hashValue="ff9DzU5iNj3hKmZAxu0eSy3+D5NFQywJtrXjrEARYxnM9WML7iIdMEuq6cLF+0xMacabdrunRRucic+2jvjrCQ==" saltValue="7sZI8O2ZX8iAcO7Aya/N2Q==" spinCount="100000" sheet="1" objects="1" scenarios="1"/>
  <mergeCells count="5">
    <mergeCell ref="C1:F1"/>
    <mergeCell ref="C2:F2"/>
    <mergeCell ref="D3:F3"/>
    <mergeCell ref="H17:I17"/>
    <mergeCell ref="H18:I18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846C8-251B-4732-AA31-B6ABD924B606}">
  <dimension ref="D9:K18"/>
  <sheetViews>
    <sheetView workbookViewId="0">
      <selection activeCell="K16" sqref="K16"/>
    </sheetView>
  </sheetViews>
  <sheetFormatPr defaultRowHeight="14.4" x14ac:dyDescent="0.3"/>
  <sheetData>
    <row r="9" spans="4:11" x14ac:dyDescent="0.3">
      <c r="D9" t="s">
        <v>138</v>
      </c>
      <c r="J9" t="s">
        <v>147</v>
      </c>
    </row>
    <row r="10" spans="4:11" x14ac:dyDescent="0.3">
      <c r="D10" t="s">
        <v>139</v>
      </c>
      <c r="J10">
        <f>20+2+2</f>
        <v>24</v>
      </c>
    </row>
    <row r="11" spans="4:11" x14ac:dyDescent="0.3">
      <c r="D11" t="s">
        <v>140</v>
      </c>
    </row>
    <row r="13" spans="4:11" x14ac:dyDescent="0.3">
      <c r="D13" t="s">
        <v>141</v>
      </c>
      <c r="J13" t="s">
        <v>148</v>
      </c>
      <c r="K13">
        <f>(1-(0.11+0.11+0.05))</f>
        <v>0.73</v>
      </c>
    </row>
    <row r="14" spans="4:11" x14ac:dyDescent="0.3">
      <c r="D14" t="s">
        <v>142</v>
      </c>
    </row>
    <row r="15" spans="4:11" x14ac:dyDescent="0.3">
      <c r="D15" t="s">
        <v>143</v>
      </c>
      <c r="E15" s="68">
        <v>0.11</v>
      </c>
      <c r="J15" t="s">
        <v>149</v>
      </c>
      <c r="K15">
        <f>J10/K13</f>
        <v>32.876712328767127</v>
      </c>
    </row>
    <row r="16" spans="4:11" x14ac:dyDescent="0.3">
      <c r="D16" t="s">
        <v>144</v>
      </c>
    </row>
    <row r="17" spans="4:4" x14ac:dyDescent="0.3">
      <c r="D17" t="s">
        <v>145</v>
      </c>
    </row>
    <row r="18" spans="4:4" x14ac:dyDescent="0.3">
      <c r="D18" t="s">
        <v>146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DRE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Glaucio Siqueira</cp:lastModifiedBy>
  <dcterms:created xsi:type="dcterms:W3CDTF">2021-03-25T16:36:54Z</dcterms:created>
  <dcterms:modified xsi:type="dcterms:W3CDTF">2024-10-21T23:22:46Z</dcterms:modified>
</cp:coreProperties>
</file>