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f4c38684c3dcb5/Área de Trabalho/Materiais Gratuitos/"/>
    </mc:Choice>
  </mc:AlternateContent>
  <xr:revisionPtr revIDLastSave="29" documentId="8_{100A92D8-9330-416A-95A1-4DCD4310E6EA}" xr6:coauthVersionLast="47" xr6:coauthVersionMax="47" xr10:uidLastSave="{AE276A26-4CB5-4258-A11A-BBA2CDF1CF0B}"/>
  <bookViews>
    <workbookView xWindow="-108" yWindow="-108" windowWidth="23256" windowHeight="12456" xr2:uid="{CA292F9B-EFBA-42C2-8732-574DF0D059B5}"/>
  </bookViews>
  <sheets>
    <sheet name="Dados" sheetId="1" r:id="rId1"/>
    <sheet name="Análises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30" i="1" l="1"/>
  <c r="D15" i="1"/>
  <c r="E15" i="1"/>
  <c r="C15" i="1"/>
  <c r="E25" i="1"/>
  <c r="D25" i="1"/>
  <c r="E24" i="1"/>
  <c r="D24" i="1"/>
  <c r="C25" i="1"/>
  <c r="C24" i="1"/>
  <c r="F24" i="1" l="1"/>
  <c r="F25" i="1"/>
  <c r="F15" i="1"/>
  <c r="E23" i="1" l="1"/>
  <c r="D23" i="1"/>
  <c r="C23" i="1"/>
  <c r="E22" i="1"/>
  <c r="D22" i="1"/>
  <c r="C22" i="1"/>
  <c r="F29" i="1"/>
  <c r="F28" i="1"/>
  <c r="F26" i="1"/>
  <c r="F21" i="1"/>
  <c r="F20" i="1"/>
  <c r="F19" i="1"/>
  <c r="F18" i="1"/>
  <c r="F17" i="1"/>
  <c r="F16" i="1"/>
  <c r="F14" i="1"/>
  <c r="F13" i="1"/>
  <c r="F12" i="1"/>
  <c r="F11" i="1"/>
  <c r="F10" i="1"/>
  <c r="F9" i="1"/>
  <c r="D13" i="2"/>
  <c r="C20" i="2" s="1"/>
  <c r="D12" i="2" l="1"/>
  <c r="D11" i="2"/>
  <c r="J16" i="1"/>
  <c r="F23" i="1"/>
  <c r="F22" i="1"/>
  <c r="D10" i="2"/>
  <c r="C19" i="2" s="1"/>
  <c r="J17" i="1" l="1"/>
  <c r="J18" i="1" s="1"/>
  <c r="D8" i="2" l="1"/>
  <c r="C18" i="2" s="1"/>
  <c r="D9" i="2"/>
</calcChain>
</file>

<file path=xl/sharedStrings.xml><?xml version="1.0" encoding="utf-8"?>
<sst xmlns="http://schemas.openxmlformats.org/spreadsheetml/2006/main" count="49" uniqueCount="47">
  <si>
    <t>Cálculo do seu Custo de Entrega</t>
  </si>
  <si>
    <t>Diesel</t>
  </si>
  <si>
    <t>Média</t>
  </si>
  <si>
    <t>Lavagem dos caminhões</t>
  </si>
  <si>
    <t>Vale refeição equipe entrega</t>
  </si>
  <si>
    <t>Total salários equipe entrega</t>
  </si>
  <si>
    <t>FGTS</t>
  </si>
  <si>
    <t>Provisão 13o salário</t>
  </si>
  <si>
    <t>Provisão férias</t>
  </si>
  <si>
    <t>Provisão Rescisões</t>
  </si>
  <si>
    <t>IPVA (some o valor anual e divida por 12)</t>
  </si>
  <si>
    <t>Licenciamento (some o valor anual e divida por 12)</t>
  </si>
  <si>
    <t>Exame periodico (some anual e divida por 12)</t>
  </si>
  <si>
    <t>Uniforme (some anual e divida por 12)</t>
  </si>
  <si>
    <t>EPIs equipe entrega (some anual e divida por 12)</t>
  </si>
  <si>
    <t>Venda Total da Loja</t>
  </si>
  <si>
    <t>Venda Total de produtos para entrega</t>
  </si>
  <si>
    <t>Seu custo atual de entrega representa</t>
  </si>
  <si>
    <t>de seu faturamento</t>
  </si>
  <si>
    <t>E representa também</t>
  </si>
  <si>
    <t>do total de produtos que você entrega</t>
  </si>
  <si>
    <t>Número total de veiculos de entrega</t>
  </si>
  <si>
    <t>Total de motoristas</t>
  </si>
  <si>
    <t>Total de ajudantes (somente equipe entrega</t>
  </si>
  <si>
    <t>Custo</t>
  </si>
  <si>
    <t>Suas entregas representam</t>
  </si>
  <si>
    <t>da venda total da loja</t>
  </si>
  <si>
    <t>Manutenção dos veiculos de entrega</t>
  </si>
  <si>
    <t>Seguro dos veiculos (some anual e divida por 12)</t>
  </si>
  <si>
    <t>Depreciação dos Veiculos</t>
  </si>
  <si>
    <t>Quanto valem esses caminhões (valor somado)</t>
  </si>
  <si>
    <t>Custo Veículos</t>
  </si>
  <si>
    <t>Custo Pessoal</t>
  </si>
  <si>
    <t>Quadro Resumo do Custo Médio</t>
  </si>
  <si>
    <t>Custo Total</t>
  </si>
  <si>
    <t>Análises da sua operação logística</t>
  </si>
  <si>
    <t>Nome da Loja:</t>
  </si>
  <si>
    <t>O valor médio é</t>
  </si>
  <si>
    <t>por cada veículo de entrega</t>
  </si>
  <si>
    <t xml:space="preserve">Sua média de faturamento é de </t>
  </si>
  <si>
    <t>por colaborador da equipe logística</t>
  </si>
  <si>
    <t>Total de colaboradores da loja (todos inclusive sócios)</t>
  </si>
  <si>
    <t>por colaborador da loja</t>
  </si>
  <si>
    <t>Conclusões</t>
  </si>
  <si>
    <t>Mês: jan/24</t>
  </si>
  <si>
    <t>Mês: fev/24</t>
  </si>
  <si>
    <t>Mês: mar/24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</si>
</sst>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1" xfId="0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4" borderId="1" xfId="0" applyFill="1" applyBorder="1"/>
    <xf numFmtId="4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0" fontId="0" fillId="0" borderId="4" xfId="0" applyBorder="1"/>
    <xf numFmtId="0" fontId="4" fillId="0" borderId="0" xfId="0" applyFont="1"/>
    <xf numFmtId="0" fontId="2" fillId="0" borderId="2" xfId="0" applyFont="1" applyBorder="1"/>
    <xf numFmtId="166" fontId="0" fillId="0" borderId="1" xfId="0" applyNumberFormat="1" applyBorder="1"/>
    <xf numFmtId="4" fontId="0" fillId="0" borderId="1" xfId="0" applyNumberFormat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164" fontId="0" fillId="0" borderId="2" xfId="1" applyNumberFormat="1" applyFont="1" applyBorder="1" applyProtection="1">
      <protection hidden="1"/>
    </xf>
    <xf numFmtId="4" fontId="0" fillId="0" borderId="2" xfId="0" applyNumberFormat="1" applyBorder="1" applyProtection="1">
      <protection hidden="1"/>
    </xf>
    <xf numFmtId="4" fontId="0" fillId="0" borderId="1" xfId="0" applyNumberFormat="1" applyBorder="1" applyProtection="1">
      <protection hidden="1"/>
    </xf>
    <xf numFmtId="4" fontId="0" fillId="4" borderId="1" xfId="0" applyNumberFormat="1" applyFill="1" applyBorder="1" applyProtection="1">
      <protection hidden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0" fillId="0" borderId="8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0" fontId="0" fillId="0" borderId="12" xfId="0" applyBorder="1" applyAlignment="1" applyProtection="1">
      <alignment horizontal="left"/>
      <protection hidden="1"/>
    </xf>
    <xf numFmtId="0" fontId="2" fillId="3" borderId="1" xfId="0" applyFont="1" applyFill="1" applyBorder="1" applyProtection="1"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144781</xdr:colOff>
      <xdr:row>2</xdr:row>
      <xdr:rowOff>38077</xdr:rowOff>
    </xdr:from>
    <xdr:to>
      <xdr:col>5</xdr:col>
      <xdr:colOff>1013460</xdr:colOff>
      <xdr:row>5</xdr:row>
      <xdr:rowOff>31320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E7F289-5435-B6AF-521C-79E69579D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1" y="403837"/>
          <a:ext cx="2042159" cy="656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518160</xdr:colOff>
      <xdr:row>3</xdr:row>
      <xdr:rowOff>99060</xdr:rowOff>
    </xdr:from>
    <xdr:to>
      <xdr:col>4</xdr:col>
      <xdr:colOff>2369821</xdr:colOff>
      <xdr:row>6</xdr:row>
      <xdr:rowOff>61573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543952A-C461-E0C7-C284-FD4EA26AA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6480" y="647700"/>
          <a:ext cx="1851661" cy="594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CC3E7-DFF5-4352-A2A4-4CF748F32DBA}">
  <dimension ref="B4:J30"/>
  <sheetViews>
    <sheetView showGridLines="0" tabSelected="1" zoomScale="90" zoomScaleNormal="90" workbookViewId="0">
      <selection activeCell="D22" sqref="D22"/>
    </sheetView>
  </sheetViews>
  <sheetFormatPr defaultRowHeight="14.4" x14ac:dyDescent="0.3"/>
  <cols>
    <col min="2" max="2" width="46.33203125" bestFit="1" customWidth="1"/>
    <col min="3" max="6" width="17.109375" customWidth="1"/>
    <col min="8" max="8" width="16" customWidth="1"/>
    <col min="10" max="10" width="12.109375" customWidth="1"/>
  </cols>
  <sheetData>
    <row r="4" spans="2:10" ht="23.4" x14ac:dyDescent="0.45">
      <c r="B4" s="2" t="s">
        <v>0</v>
      </c>
    </row>
    <row r="5" spans="2:10" x14ac:dyDescent="0.3">
      <c r="B5" s="19" t="s">
        <v>36</v>
      </c>
    </row>
    <row r="7" spans="2:10" x14ac:dyDescent="0.3">
      <c r="B7" s="5" t="s">
        <v>24</v>
      </c>
      <c r="C7" s="38" t="s">
        <v>44</v>
      </c>
      <c r="D7" s="38" t="s">
        <v>45</v>
      </c>
      <c r="E7" s="38" t="s">
        <v>46</v>
      </c>
      <c r="F7" s="5" t="s">
        <v>2</v>
      </c>
    </row>
    <row r="8" spans="2:10" x14ac:dyDescent="0.3">
      <c r="B8" s="1" t="s">
        <v>15</v>
      </c>
      <c r="C8" s="14">
        <v>500000</v>
      </c>
      <c r="D8" s="14">
        <v>600000</v>
      </c>
      <c r="E8" s="14">
        <v>600000</v>
      </c>
      <c r="F8" s="7">
        <f>AVERAGE(C8:E8)</f>
        <v>566666.66666666663</v>
      </c>
    </row>
    <row r="9" spans="2:10" x14ac:dyDescent="0.3">
      <c r="B9" s="1" t="s">
        <v>16</v>
      </c>
      <c r="C9" s="14">
        <v>181700</v>
      </c>
      <c r="D9" s="14">
        <v>209000</v>
      </c>
      <c r="E9" s="14">
        <v>290000</v>
      </c>
      <c r="F9" s="7">
        <f t="shared" ref="F9:F25" si="0">AVERAGE(C9:E9)</f>
        <v>226900</v>
      </c>
    </row>
    <row r="10" spans="2:10" x14ac:dyDescent="0.3">
      <c r="B10" s="1" t="s">
        <v>1</v>
      </c>
      <c r="C10" s="14">
        <v>7000</v>
      </c>
      <c r="D10" s="14">
        <v>8000</v>
      </c>
      <c r="E10" s="14">
        <v>9000</v>
      </c>
      <c r="F10" s="7">
        <f t="shared" si="0"/>
        <v>8000</v>
      </c>
    </row>
    <row r="11" spans="2:10" x14ac:dyDescent="0.3">
      <c r="B11" s="1" t="s">
        <v>27</v>
      </c>
      <c r="C11" s="14">
        <v>0</v>
      </c>
      <c r="D11" s="14">
        <v>8000</v>
      </c>
      <c r="E11" s="14">
        <v>2000</v>
      </c>
      <c r="F11" s="7">
        <f t="shared" si="0"/>
        <v>3333.3333333333335</v>
      </c>
    </row>
    <row r="12" spans="2:10" x14ac:dyDescent="0.3">
      <c r="B12" s="1" t="s">
        <v>10</v>
      </c>
      <c r="C12" s="14">
        <v>330</v>
      </c>
      <c r="D12" s="14">
        <v>330</v>
      </c>
      <c r="E12" s="14">
        <v>330</v>
      </c>
      <c r="F12" s="7">
        <f t="shared" si="0"/>
        <v>330</v>
      </c>
    </row>
    <row r="13" spans="2:10" x14ac:dyDescent="0.3">
      <c r="B13" s="1" t="s">
        <v>11</v>
      </c>
      <c r="C13" s="14">
        <v>180</v>
      </c>
      <c r="D13" s="14">
        <v>180</v>
      </c>
      <c r="E13" s="14">
        <v>180</v>
      </c>
      <c r="F13" s="7">
        <f t="shared" si="0"/>
        <v>180</v>
      </c>
    </row>
    <row r="14" spans="2:10" x14ac:dyDescent="0.3">
      <c r="B14" s="1" t="s">
        <v>28</v>
      </c>
      <c r="C14" s="14">
        <v>700</v>
      </c>
      <c r="D14" s="14">
        <v>700</v>
      </c>
      <c r="E14" s="14">
        <v>700</v>
      </c>
      <c r="F14" s="7">
        <f t="shared" si="0"/>
        <v>700</v>
      </c>
    </row>
    <row r="15" spans="2:10" x14ac:dyDescent="0.3">
      <c r="B15" s="6" t="s">
        <v>29</v>
      </c>
      <c r="C15" s="23">
        <f>C27*0.2/12</f>
        <v>3333.3333333333335</v>
      </c>
      <c r="D15" s="23">
        <f t="shared" ref="D15:E15" si="1">D27*0.2/12</f>
        <v>3333.3333333333335</v>
      </c>
      <c r="E15" s="23">
        <f t="shared" si="1"/>
        <v>5500</v>
      </c>
      <c r="F15" s="23">
        <f t="shared" si="0"/>
        <v>4055.5555555555561</v>
      </c>
      <c r="H15" s="24" t="s">
        <v>33</v>
      </c>
      <c r="I15" s="25"/>
      <c r="J15" s="26"/>
    </row>
    <row r="16" spans="2:10" x14ac:dyDescent="0.3">
      <c r="B16" s="1" t="s">
        <v>3</v>
      </c>
      <c r="C16" s="14">
        <v>300</v>
      </c>
      <c r="D16" s="14">
        <v>0</v>
      </c>
      <c r="E16" s="14">
        <v>300</v>
      </c>
      <c r="F16" s="7">
        <f t="shared" si="0"/>
        <v>200</v>
      </c>
      <c r="H16" s="27" t="s">
        <v>31</v>
      </c>
      <c r="I16" s="28"/>
      <c r="J16" s="22">
        <f>SUM(F10:F16)</f>
        <v>16798.888888888891</v>
      </c>
    </row>
    <row r="17" spans="2:10" x14ac:dyDescent="0.3">
      <c r="B17" s="1" t="s">
        <v>5</v>
      </c>
      <c r="C17" s="14">
        <v>12000</v>
      </c>
      <c r="D17" s="14">
        <v>12000</v>
      </c>
      <c r="E17" s="14">
        <v>14000</v>
      </c>
      <c r="F17" s="7">
        <f t="shared" si="0"/>
        <v>12666.666666666666</v>
      </c>
      <c r="H17" s="27" t="s">
        <v>32</v>
      </c>
      <c r="I17" s="28"/>
      <c r="J17" s="22">
        <f>SUM(F17:F25)</f>
        <v>18512.222222222223</v>
      </c>
    </row>
    <row r="18" spans="2:10" x14ac:dyDescent="0.3">
      <c r="B18" s="1" t="s">
        <v>4</v>
      </c>
      <c r="C18" s="14">
        <v>800</v>
      </c>
      <c r="D18" s="14">
        <v>800</v>
      </c>
      <c r="E18" s="14">
        <v>1000</v>
      </c>
      <c r="F18" s="7">
        <f t="shared" si="0"/>
        <v>866.66666666666663</v>
      </c>
      <c r="H18" s="27" t="s">
        <v>34</v>
      </c>
      <c r="I18" s="28"/>
      <c r="J18" s="22">
        <f>SUM(J16:J17)</f>
        <v>35311.111111111109</v>
      </c>
    </row>
    <row r="19" spans="2:10" x14ac:dyDescent="0.3">
      <c r="B19" s="1" t="s">
        <v>12</v>
      </c>
      <c r="C19" s="14">
        <v>180</v>
      </c>
      <c r="D19" s="14">
        <v>180</v>
      </c>
      <c r="E19" s="14">
        <v>180</v>
      </c>
      <c r="F19" s="7">
        <f t="shared" si="0"/>
        <v>180</v>
      </c>
    </row>
    <row r="20" spans="2:10" x14ac:dyDescent="0.3">
      <c r="B20" s="1" t="s">
        <v>13</v>
      </c>
      <c r="C20" s="14">
        <v>200</v>
      </c>
      <c r="D20" s="14">
        <v>200</v>
      </c>
      <c r="E20" s="14">
        <v>200</v>
      </c>
      <c r="F20" s="7">
        <f t="shared" si="0"/>
        <v>200</v>
      </c>
    </row>
    <row r="21" spans="2:10" x14ac:dyDescent="0.3">
      <c r="B21" s="1" t="s">
        <v>14</v>
      </c>
      <c r="C21" s="14">
        <v>60</v>
      </c>
      <c r="D21" s="14">
        <v>60</v>
      </c>
      <c r="E21" s="14">
        <v>60</v>
      </c>
      <c r="F21" s="7">
        <f t="shared" si="0"/>
        <v>60</v>
      </c>
    </row>
    <row r="22" spans="2:10" x14ac:dyDescent="0.3">
      <c r="B22" s="6" t="s">
        <v>6</v>
      </c>
      <c r="C22" s="23">
        <f>C17*0.08</f>
        <v>960</v>
      </c>
      <c r="D22" s="23">
        <f t="shared" ref="D22:E22" si="2">D17*0.08</f>
        <v>960</v>
      </c>
      <c r="E22" s="23">
        <f t="shared" si="2"/>
        <v>1120</v>
      </c>
      <c r="F22" s="23">
        <f t="shared" si="0"/>
        <v>1013.3333333333334</v>
      </c>
    </row>
    <row r="23" spans="2:10" x14ac:dyDescent="0.3">
      <c r="B23" s="6" t="s">
        <v>7</v>
      </c>
      <c r="C23" s="23">
        <f>C17/12</f>
        <v>1000</v>
      </c>
      <c r="D23" s="23">
        <f t="shared" ref="D23:E23" si="3">D17/12</f>
        <v>1000</v>
      </c>
      <c r="E23" s="23">
        <f t="shared" si="3"/>
        <v>1166.6666666666667</v>
      </c>
      <c r="F23" s="23">
        <f t="shared" si="0"/>
        <v>1055.5555555555557</v>
      </c>
    </row>
    <row r="24" spans="2:10" x14ac:dyDescent="0.3">
      <c r="B24" s="6" t="s">
        <v>8</v>
      </c>
      <c r="C24" s="23">
        <f>C17/12*0.3</f>
        <v>300</v>
      </c>
      <c r="D24" s="23">
        <f t="shared" ref="D24:E24" si="4">D17/12*0.3</f>
        <v>300</v>
      </c>
      <c r="E24" s="23">
        <f t="shared" si="4"/>
        <v>350</v>
      </c>
      <c r="F24" s="23">
        <f t="shared" si="0"/>
        <v>316.66666666666669</v>
      </c>
    </row>
    <row r="25" spans="2:10" x14ac:dyDescent="0.3">
      <c r="B25" s="6" t="s">
        <v>9</v>
      </c>
      <c r="C25" s="23">
        <f>C17*0.17</f>
        <v>2040.0000000000002</v>
      </c>
      <c r="D25" s="23">
        <f t="shared" ref="D25:E25" si="5">D17*0.17</f>
        <v>2040.0000000000002</v>
      </c>
      <c r="E25" s="23">
        <f t="shared" si="5"/>
        <v>2380</v>
      </c>
      <c r="F25" s="23">
        <f t="shared" si="0"/>
        <v>2153.3333333333335</v>
      </c>
    </row>
    <row r="26" spans="2:10" x14ac:dyDescent="0.3">
      <c r="B26" s="3" t="s">
        <v>21</v>
      </c>
      <c r="C26" s="15">
        <v>3</v>
      </c>
      <c r="D26" s="15">
        <v>3</v>
      </c>
      <c r="E26" s="15">
        <v>4</v>
      </c>
      <c r="F26" s="9">
        <f t="shared" ref="F26:F30" si="6">AVERAGE(C26:E26)</f>
        <v>3.3333333333333335</v>
      </c>
    </row>
    <row r="27" spans="2:10" x14ac:dyDescent="0.3">
      <c r="B27" s="3" t="s">
        <v>30</v>
      </c>
      <c r="C27" s="16">
        <v>200000</v>
      </c>
      <c r="D27" s="16">
        <v>200000</v>
      </c>
      <c r="E27" s="16">
        <v>330000</v>
      </c>
      <c r="F27" s="9"/>
    </row>
    <row r="28" spans="2:10" x14ac:dyDescent="0.3">
      <c r="B28" s="3" t="s">
        <v>22</v>
      </c>
      <c r="C28" s="15">
        <v>2</v>
      </c>
      <c r="D28" s="15">
        <v>2</v>
      </c>
      <c r="E28" s="15">
        <v>3</v>
      </c>
      <c r="F28" s="9">
        <f t="shared" si="6"/>
        <v>2.3333333333333335</v>
      </c>
    </row>
    <row r="29" spans="2:10" x14ac:dyDescent="0.3">
      <c r="B29" s="3" t="s">
        <v>23</v>
      </c>
      <c r="C29" s="15">
        <v>4</v>
      </c>
      <c r="D29" s="15">
        <v>4</v>
      </c>
      <c r="E29" s="15">
        <v>4</v>
      </c>
      <c r="F29" s="8">
        <f t="shared" si="6"/>
        <v>4</v>
      </c>
    </row>
    <row r="30" spans="2:10" x14ac:dyDescent="0.3">
      <c r="B30" s="3" t="s">
        <v>41</v>
      </c>
      <c r="C30" s="17">
        <v>18</v>
      </c>
      <c r="D30" s="17">
        <v>18</v>
      </c>
      <c r="E30" s="17">
        <v>19</v>
      </c>
      <c r="F30" s="13">
        <f t="shared" si="6"/>
        <v>18.333333333333332</v>
      </c>
    </row>
  </sheetData>
  <sheetProtection algorithmName="SHA-512" hashValue="WHFlYiItBSfZD/SujqRj586o2A6WRwcMzxQVnudgcCob++Q9X4x7HBvKiPpCTdNN5mYk0KSHAKbkY+Xrv03ayA==" saltValue="pJTv2/pNwxHOmChJm1Bd2A==" spinCount="100000" sheet="1" objects="1" scenarios="1"/>
  <mergeCells count="4">
    <mergeCell ref="H15:J15"/>
    <mergeCell ref="H16:I16"/>
    <mergeCell ref="H17:I17"/>
    <mergeCell ref="H18:I1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75905-9A47-421F-960D-135CB8024C83}">
  <dimension ref="C5:E20"/>
  <sheetViews>
    <sheetView showGridLines="0" workbookViewId="0">
      <selection activeCell="E12" sqref="E12"/>
    </sheetView>
  </sheetViews>
  <sheetFormatPr defaultRowHeight="14.4" x14ac:dyDescent="0.3"/>
  <cols>
    <col min="3" max="3" width="50.88671875" bestFit="1" customWidth="1"/>
    <col min="4" max="4" width="13.109375" customWidth="1"/>
    <col min="5" max="5" width="42.88671875" customWidth="1"/>
  </cols>
  <sheetData>
    <row r="5" spans="3:5" ht="21" x14ac:dyDescent="0.4">
      <c r="C5" s="11" t="s">
        <v>35</v>
      </c>
    </row>
    <row r="6" spans="3:5" x14ac:dyDescent="0.3">
      <c r="C6" s="18" t="s">
        <v>36</v>
      </c>
    </row>
    <row r="8" spans="3:5" ht="21" customHeight="1" x14ac:dyDescent="0.3">
      <c r="C8" s="12" t="s">
        <v>17</v>
      </c>
      <c r="D8" s="20">
        <f>Dados!J18/Dados!F8</f>
        <v>6.2313725490196079E-2</v>
      </c>
      <c r="E8" s="10" t="s">
        <v>18</v>
      </c>
    </row>
    <row r="9" spans="3:5" ht="21" customHeight="1" x14ac:dyDescent="0.3">
      <c r="C9" s="4" t="s">
        <v>19</v>
      </c>
      <c r="D9" s="20">
        <f>Dados!J18/Dados!F9</f>
        <v>0.15562411243327945</v>
      </c>
      <c r="E9" s="10" t="s">
        <v>20</v>
      </c>
    </row>
    <row r="10" spans="3:5" ht="21" customHeight="1" x14ac:dyDescent="0.3">
      <c r="C10" s="4" t="s">
        <v>25</v>
      </c>
      <c r="D10" s="20">
        <f>Dados!F9/Dados!F8</f>
        <v>0.40041176470588236</v>
      </c>
      <c r="E10" s="10" t="s">
        <v>26</v>
      </c>
    </row>
    <row r="11" spans="3:5" ht="21" customHeight="1" x14ac:dyDescent="0.3">
      <c r="C11" s="4" t="s">
        <v>37</v>
      </c>
      <c r="D11" s="21">
        <f>Dados!F9/Dados!F26</f>
        <v>68070</v>
      </c>
      <c r="E11" s="10" t="s">
        <v>38</v>
      </c>
    </row>
    <row r="12" spans="3:5" ht="21" customHeight="1" x14ac:dyDescent="0.3">
      <c r="C12" s="4" t="s">
        <v>39</v>
      </c>
      <c r="D12" s="21">
        <f>Dados!F8/(Dados!F28+Dados!F29)</f>
        <v>89473.684210526306</v>
      </c>
      <c r="E12" s="10" t="s">
        <v>40</v>
      </c>
    </row>
    <row r="13" spans="3:5" ht="21" customHeight="1" x14ac:dyDescent="0.3">
      <c r="C13" s="4" t="s">
        <v>39</v>
      </c>
      <c r="D13" s="21">
        <f>Dados!F8/Dados!F30</f>
        <v>30909.090909090908</v>
      </c>
      <c r="E13" s="10" t="s">
        <v>42</v>
      </c>
    </row>
    <row r="16" spans="3:5" ht="15" thickBot="1" x14ac:dyDescent="0.35"/>
    <row r="17" spans="3:5" ht="21" customHeight="1" x14ac:dyDescent="0.4">
      <c r="C17" s="29" t="s">
        <v>43</v>
      </c>
      <c r="D17" s="30"/>
      <c r="E17" s="31"/>
    </row>
    <row r="18" spans="3:5" ht="21" customHeight="1" x14ac:dyDescent="0.3">
      <c r="C18" s="32" t="str">
        <f>IF(D8&gt;=9%,"O custo de entrega está muito elevado. Pense em terceirizar ou revise seus custos","Seu custo está dentro da média do mercado. Continue assim")</f>
        <v>Seu custo está dentro da média do mercado. Continue assim</v>
      </c>
      <c r="D18" s="33"/>
      <c r="E18" s="34"/>
    </row>
    <row r="19" spans="3:5" ht="21" customHeight="1" x14ac:dyDescent="0.3">
      <c r="C19" s="32" t="str">
        <f>IF(D10&lt;=50%,"O percentual de entregas em relação às vendas está dentro da média de mercado","O percentual de entregas está elevado, pensei em reforçar o mix de produtos que o cliente pode levar na hora")</f>
        <v>O percentual de entregas em relação às vendas está dentro da média de mercado</v>
      </c>
      <c r="D19" s="33"/>
      <c r="E19" s="34"/>
    </row>
    <row r="20" spans="3:5" ht="21" customHeight="1" thickBot="1" x14ac:dyDescent="0.35">
      <c r="C20" s="35" t="str">
        <f>IF(D13&lt;=25000,"Sua venda por colaborador está baixa. Você precisa superar 25.000,00. Reavalie o quadro e se há reduções possíveis","Parabéns, sua loja está com um bom faturamento por colaborador")</f>
        <v>Parabéns, sua loja está com um bom faturamento por colaborador</v>
      </c>
      <c r="D20" s="36"/>
      <c r="E20" s="37"/>
    </row>
  </sheetData>
  <sheetProtection algorithmName="SHA-512" hashValue="AvFnjjD14sT0FmoQrnqGMxoPstb2IqrI/goJk41ZA3tXUDxAV/b32jSE2Wyw4YHQn744GCUGSvvOlZD7aJxUqQ==" saltValue="8f8+YmWby8jATrgD2Q/1Tw==" spinCount="100000" sheet="1" objects="1" scenarios="1"/>
  <mergeCells count="4">
    <mergeCell ref="C17:E17"/>
    <mergeCell ref="C18:E18"/>
    <mergeCell ref="C19:E19"/>
    <mergeCell ref="C20:E2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Análises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Glaucio Siqueira</cp:lastModifiedBy>
  <dcterms:created xsi:type="dcterms:W3CDTF">2023-08-19T14:07:26Z</dcterms:created>
  <dcterms:modified xsi:type="dcterms:W3CDTF">2024-04-12T11:25:50Z</dcterms:modified>
</cp:coreProperties>
</file>